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# PREFEITURA\# ASFALTOS\2021 - ASFALTOS\05 - PROJETO ASFALTO 7.000.000,00\LICITAÇÃO\"/>
    </mc:Choice>
  </mc:AlternateContent>
  <xr:revisionPtr revIDLastSave="0" documentId="13_ncr:1_{49A9B4C4-6400-4938-9BC5-EF2BF3B70BC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ORÇAMENTO!$A$10:$G$36</definedName>
    <definedName name="_xlnm.Print_Area" localSheetId="2">BDI!$A$1:$E$46</definedName>
    <definedName name="_xlnm.Print_Area" localSheetId="0">ORÇAMENTO!$A$1:$G$72</definedName>
    <definedName name="Import.CR">[1]Dados!$G$8</definedName>
    <definedName name="Import.Município">[1]Dados!$G$7</definedName>
    <definedName name="Import.Proponente">[1]Dados!$G$6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2" l="1"/>
  <c r="S18" i="2"/>
  <c r="S19" i="2"/>
  <c r="S20" i="2"/>
  <c r="S21" i="2"/>
  <c r="S22" i="2"/>
  <c r="S23" i="2"/>
  <c r="T23" i="2" s="1"/>
  <c r="S24" i="2"/>
  <c r="S25" i="2"/>
  <c r="T25" i="2" s="1"/>
  <c r="S26" i="2"/>
  <c r="S27" i="2"/>
  <c r="S28" i="2"/>
  <c r="S29" i="2"/>
  <c r="S30" i="2"/>
  <c r="S17" i="2"/>
  <c r="T17" i="2" s="1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17" i="2"/>
  <c r="Q13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4" i="2"/>
  <c r="T22" i="2"/>
  <c r="T21" i="2"/>
  <c r="T20" i="2"/>
  <c r="T19" i="2"/>
  <c r="T18" i="2"/>
  <c r="K31" i="2"/>
  <c r="K32" i="2"/>
  <c r="K33" i="2"/>
  <c r="K34" i="2"/>
  <c r="K35" i="2"/>
  <c r="K36" i="2"/>
  <c r="K37" i="2"/>
  <c r="K38" i="2"/>
  <c r="K39" i="2"/>
  <c r="K40" i="2"/>
  <c r="K41" i="2"/>
  <c r="K42" i="2"/>
  <c r="M31" i="2"/>
  <c r="M32" i="2"/>
  <c r="M33" i="2"/>
  <c r="M34" i="2"/>
  <c r="M35" i="2"/>
  <c r="M36" i="2"/>
  <c r="M37" i="2"/>
  <c r="M38" i="2"/>
  <c r="M39" i="2"/>
  <c r="M40" i="2"/>
  <c r="M41" i="2"/>
  <c r="M42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C30" i="2"/>
  <c r="C29" i="2"/>
  <c r="C28" i="2"/>
  <c r="C27" i="2"/>
  <c r="C26" i="2"/>
  <c r="C25" i="2"/>
  <c r="C24" i="2"/>
  <c r="C23" i="2"/>
  <c r="C22" i="2"/>
  <c r="C21" i="2"/>
  <c r="C17" i="2"/>
  <c r="B30" i="2"/>
  <c r="B29" i="2"/>
  <c r="B28" i="2"/>
  <c r="B27" i="2"/>
  <c r="B26" i="2"/>
  <c r="B25" i="2"/>
  <c r="B24" i="2"/>
  <c r="B23" i="2"/>
  <c r="B22" i="2"/>
  <c r="B21" i="2"/>
  <c r="H57" i="1"/>
  <c r="H52" i="1"/>
  <c r="H50" i="1"/>
  <c r="H48" i="1"/>
  <c r="H35" i="1"/>
  <c r="H31" i="1"/>
  <c r="H26" i="1"/>
  <c r="H21" i="1"/>
  <c r="F27" i="1"/>
  <c r="G27" i="1" s="1"/>
  <c r="I37" i="1"/>
  <c r="I38" i="1"/>
  <c r="F38" i="1" s="1"/>
  <c r="G38" i="1" s="1"/>
  <c r="I39" i="1"/>
  <c r="F39" i="1" s="1"/>
  <c r="G39" i="1" s="1"/>
  <c r="I40" i="1"/>
  <c r="F40" i="1" s="1"/>
  <c r="G40" i="1" s="1"/>
  <c r="I41" i="1"/>
  <c r="F41" i="1" s="1"/>
  <c r="G41" i="1" s="1"/>
  <c r="I43" i="1"/>
  <c r="F43" i="1" s="1"/>
  <c r="G43" i="1" s="1"/>
  <c r="I44" i="1"/>
  <c r="F44" i="1" s="1"/>
  <c r="G44" i="1" s="1"/>
  <c r="I45" i="1"/>
  <c r="F45" i="1" s="1"/>
  <c r="G45" i="1" s="1"/>
  <c r="I46" i="1"/>
  <c r="F46" i="1" s="1"/>
  <c r="G46" i="1" s="1"/>
  <c r="H42" i="1" s="1"/>
  <c r="I47" i="1"/>
  <c r="F47" i="1" s="1"/>
  <c r="G47" i="1" s="1"/>
  <c r="I49" i="1"/>
  <c r="F49" i="1" s="1"/>
  <c r="G49" i="1" s="1"/>
  <c r="I51" i="1"/>
  <c r="I53" i="1"/>
  <c r="F53" i="1" s="1"/>
  <c r="G53" i="1" s="1"/>
  <c r="I54" i="1"/>
  <c r="I55" i="1"/>
  <c r="F55" i="1" s="1"/>
  <c r="G55" i="1" s="1"/>
  <c r="I56" i="1"/>
  <c r="F56" i="1" s="1"/>
  <c r="G56" i="1" s="1"/>
  <c r="I58" i="1"/>
  <c r="I59" i="1"/>
  <c r="I60" i="1"/>
  <c r="F60" i="1" s="1"/>
  <c r="G60" i="1" s="1"/>
  <c r="I61" i="1"/>
  <c r="F61" i="1" s="1"/>
  <c r="G61" i="1" s="1"/>
  <c r="I63" i="1"/>
  <c r="F63" i="1" s="1"/>
  <c r="G63" i="1" s="1"/>
  <c r="I64" i="1"/>
  <c r="F64" i="1" s="1"/>
  <c r="G64" i="1" s="1"/>
  <c r="F51" i="1"/>
  <c r="G51" i="1" s="1"/>
  <c r="F54" i="1"/>
  <c r="G54" i="1" s="1"/>
  <c r="F58" i="1"/>
  <c r="G58" i="1" s="1"/>
  <c r="F59" i="1"/>
  <c r="G59" i="1" s="1"/>
  <c r="F37" i="1"/>
  <c r="G37" i="1" s="1"/>
  <c r="B20" i="2"/>
  <c r="B19" i="2"/>
  <c r="B18" i="2"/>
  <c r="B17" i="2"/>
  <c r="A17" i="2"/>
  <c r="I13" i="1"/>
  <c r="F13" i="1" s="1"/>
  <c r="G13" i="1" s="1"/>
  <c r="I15" i="1"/>
  <c r="F15" i="1" s="1"/>
  <c r="G15" i="1" s="1"/>
  <c r="I16" i="1"/>
  <c r="F16" i="1" s="1"/>
  <c r="G16" i="1" s="1"/>
  <c r="I18" i="1"/>
  <c r="F18" i="1" s="1"/>
  <c r="G18" i="1" s="1"/>
  <c r="I19" i="1"/>
  <c r="F19" i="1" s="1"/>
  <c r="G19" i="1" s="1"/>
  <c r="I20" i="1"/>
  <c r="F20" i="1" s="1"/>
  <c r="G20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7" i="1"/>
  <c r="I28" i="1"/>
  <c r="F28" i="1" s="1"/>
  <c r="G28" i="1" s="1"/>
  <c r="I29" i="1"/>
  <c r="F29" i="1" s="1"/>
  <c r="G29" i="1" s="1"/>
  <c r="I30" i="1"/>
  <c r="F30" i="1" s="1"/>
  <c r="G30" i="1" s="1"/>
  <c r="I32" i="1"/>
  <c r="F32" i="1" s="1"/>
  <c r="G32" i="1" s="1"/>
  <c r="I33" i="1"/>
  <c r="F33" i="1" s="1"/>
  <c r="G33" i="1" s="1"/>
  <c r="I34" i="1"/>
  <c r="F34" i="1" s="1"/>
  <c r="G34" i="1" s="1"/>
  <c r="I36" i="1"/>
  <c r="F36" i="1" s="1"/>
  <c r="G36" i="1" s="1"/>
  <c r="S45" i="2" l="1"/>
  <c r="S44" i="2" s="1"/>
  <c r="T44" i="2"/>
  <c r="T45" i="2" s="1"/>
  <c r="H62" i="1"/>
  <c r="G66" i="1"/>
  <c r="H17" i="1"/>
  <c r="H12" i="1"/>
  <c r="C18" i="2" s="1"/>
  <c r="C20" i="2"/>
  <c r="H14" i="1"/>
  <c r="C19" i="2" s="1"/>
  <c r="F17" i="2"/>
  <c r="F18" i="2"/>
  <c r="H18" i="2" s="1"/>
  <c r="J18" i="2" s="1"/>
  <c r="L18" i="2" s="1"/>
  <c r="N18" i="2" s="1"/>
  <c r="P18" i="2" s="1"/>
  <c r="V18" i="2" s="1"/>
  <c r="X18" i="2" s="1"/>
  <c r="Z18" i="2" s="1"/>
  <c r="AB18" i="2" s="1"/>
  <c r="AD18" i="2" s="1"/>
  <c r="AF18" i="2" s="1"/>
  <c r="F19" i="2"/>
  <c r="H19" i="2" s="1"/>
  <c r="J19" i="2" s="1"/>
  <c r="L19" i="2" s="1"/>
  <c r="N19" i="2" s="1"/>
  <c r="P19" i="2" s="1"/>
  <c r="V19" i="2" s="1"/>
  <c r="X19" i="2" s="1"/>
  <c r="Z19" i="2" s="1"/>
  <c r="AB19" i="2" s="1"/>
  <c r="AD19" i="2" s="1"/>
  <c r="AF19" i="2" s="1"/>
  <c r="F20" i="2"/>
  <c r="H20" i="2" s="1"/>
  <c r="J20" i="2" s="1"/>
  <c r="L20" i="2" s="1"/>
  <c r="N20" i="2" s="1"/>
  <c r="P20" i="2" s="1"/>
  <c r="V20" i="2" s="1"/>
  <c r="X20" i="2" s="1"/>
  <c r="Z20" i="2" s="1"/>
  <c r="AB20" i="2" s="1"/>
  <c r="AD20" i="2" s="1"/>
  <c r="AF20" i="2" s="1"/>
  <c r="F21" i="2"/>
  <c r="H21" i="2" s="1"/>
  <c r="J21" i="2" s="1"/>
  <c r="L21" i="2" s="1"/>
  <c r="N21" i="2" s="1"/>
  <c r="P21" i="2" s="1"/>
  <c r="V21" i="2" s="1"/>
  <c r="X21" i="2" s="1"/>
  <c r="Z21" i="2" s="1"/>
  <c r="AB21" i="2" s="1"/>
  <c r="AD21" i="2" s="1"/>
  <c r="AF21" i="2" s="1"/>
  <c r="F22" i="2"/>
  <c r="H22" i="2" s="1"/>
  <c r="J22" i="2" s="1"/>
  <c r="L22" i="2" s="1"/>
  <c r="N22" i="2" s="1"/>
  <c r="P22" i="2" s="1"/>
  <c r="V22" i="2" s="1"/>
  <c r="X22" i="2" s="1"/>
  <c r="Z22" i="2" s="1"/>
  <c r="AB22" i="2" s="1"/>
  <c r="AD22" i="2" s="1"/>
  <c r="AF22" i="2" s="1"/>
  <c r="F23" i="2"/>
  <c r="H23" i="2" s="1"/>
  <c r="J23" i="2" s="1"/>
  <c r="L23" i="2" s="1"/>
  <c r="N23" i="2" s="1"/>
  <c r="P23" i="2" s="1"/>
  <c r="V23" i="2" s="1"/>
  <c r="X23" i="2" s="1"/>
  <c r="Z23" i="2" s="1"/>
  <c r="AB23" i="2" s="1"/>
  <c r="AD23" i="2" s="1"/>
  <c r="AF23" i="2" s="1"/>
  <c r="F24" i="2"/>
  <c r="H24" i="2" s="1"/>
  <c r="J24" i="2" s="1"/>
  <c r="L24" i="2" s="1"/>
  <c r="N24" i="2" s="1"/>
  <c r="P24" i="2" s="1"/>
  <c r="V24" i="2" s="1"/>
  <c r="X24" i="2" s="1"/>
  <c r="Z24" i="2" s="1"/>
  <c r="AB24" i="2" s="1"/>
  <c r="AD24" i="2" s="1"/>
  <c r="AF24" i="2" s="1"/>
  <c r="F25" i="2"/>
  <c r="H25" i="2" s="1"/>
  <c r="J25" i="2" s="1"/>
  <c r="L25" i="2" s="1"/>
  <c r="N25" i="2" s="1"/>
  <c r="P25" i="2" s="1"/>
  <c r="V25" i="2" s="1"/>
  <c r="X25" i="2" s="1"/>
  <c r="Z25" i="2" s="1"/>
  <c r="AB25" i="2" s="1"/>
  <c r="AD25" i="2" s="1"/>
  <c r="AF25" i="2" s="1"/>
  <c r="F26" i="2"/>
  <c r="H26" i="2" s="1"/>
  <c r="J26" i="2" s="1"/>
  <c r="L26" i="2" s="1"/>
  <c r="N26" i="2" s="1"/>
  <c r="P26" i="2" s="1"/>
  <c r="V26" i="2" s="1"/>
  <c r="X26" i="2" s="1"/>
  <c r="Z26" i="2" s="1"/>
  <c r="AB26" i="2" s="1"/>
  <c r="AD26" i="2" s="1"/>
  <c r="AF26" i="2" s="1"/>
  <c r="F27" i="2"/>
  <c r="H27" i="2" s="1"/>
  <c r="J27" i="2" s="1"/>
  <c r="L27" i="2" s="1"/>
  <c r="N27" i="2" s="1"/>
  <c r="P27" i="2" s="1"/>
  <c r="V27" i="2" s="1"/>
  <c r="X27" i="2" s="1"/>
  <c r="Z27" i="2" s="1"/>
  <c r="AB27" i="2" s="1"/>
  <c r="AD27" i="2" s="1"/>
  <c r="AF27" i="2" s="1"/>
  <c r="F28" i="2"/>
  <c r="H28" i="2" s="1"/>
  <c r="J28" i="2" s="1"/>
  <c r="L28" i="2" s="1"/>
  <c r="N28" i="2" s="1"/>
  <c r="P28" i="2" s="1"/>
  <c r="V28" i="2" s="1"/>
  <c r="X28" i="2" s="1"/>
  <c r="Z28" i="2" s="1"/>
  <c r="AB28" i="2" s="1"/>
  <c r="AD28" i="2" s="1"/>
  <c r="AF28" i="2" s="1"/>
  <c r="F29" i="2"/>
  <c r="H29" i="2" s="1"/>
  <c r="J29" i="2" s="1"/>
  <c r="L29" i="2" s="1"/>
  <c r="N29" i="2" s="1"/>
  <c r="P29" i="2" s="1"/>
  <c r="V29" i="2" s="1"/>
  <c r="X29" i="2" s="1"/>
  <c r="Z29" i="2" s="1"/>
  <c r="AB29" i="2" s="1"/>
  <c r="AD29" i="2" s="1"/>
  <c r="AF29" i="2" s="1"/>
  <c r="F30" i="2"/>
  <c r="H30" i="2" s="1"/>
  <c r="J30" i="2" s="1"/>
  <c r="L30" i="2" s="1"/>
  <c r="N30" i="2" s="1"/>
  <c r="P30" i="2" s="1"/>
  <c r="V30" i="2" s="1"/>
  <c r="X30" i="2" s="1"/>
  <c r="Z30" i="2" s="1"/>
  <c r="AB30" i="2" s="1"/>
  <c r="AD30" i="2" s="1"/>
  <c r="AF30" i="2" s="1"/>
  <c r="F31" i="2"/>
  <c r="H31" i="2" s="1"/>
  <c r="J31" i="2" s="1"/>
  <c r="L31" i="2" s="1"/>
  <c r="N31" i="2" s="1"/>
  <c r="P31" i="2" s="1"/>
  <c r="V31" i="2" s="1"/>
  <c r="X31" i="2" s="1"/>
  <c r="Z31" i="2" s="1"/>
  <c r="AB31" i="2" s="1"/>
  <c r="AD31" i="2" s="1"/>
  <c r="AF31" i="2" s="1"/>
  <c r="F32" i="2"/>
  <c r="H32" i="2" s="1"/>
  <c r="J32" i="2" s="1"/>
  <c r="L32" i="2" s="1"/>
  <c r="N32" i="2" s="1"/>
  <c r="P32" i="2" s="1"/>
  <c r="V32" i="2" s="1"/>
  <c r="X32" i="2" s="1"/>
  <c r="Z32" i="2" s="1"/>
  <c r="AB32" i="2" s="1"/>
  <c r="AD32" i="2" s="1"/>
  <c r="AF32" i="2" s="1"/>
  <c r="F33" i="2"/>
  <c r="H33" i="2" s="1"/>
  <c r="J33" i="2" s="1"/>
  <c r="L33" i="2" s="1"/>
  <c r="N33" i="2" s="1"/>
  <c r="P33" i="2" s="1"/>
  <c r="V33" i="2" s="1"/>
  <c r="X33" i="2" s="1"/>
  <c r="Z33" i="2" s="1"/>
  <c r="AB33" i="2" s="1"/>
  <c r="AD33" i="2" s="1"/>
  <c r="AF33" i="2" s="1"/>
  <c r="F34" i="2"/>
  <c r="H34" i="2" s="1"/>
  <c r="J34" i="2" s="1"/>
  <c r="L34" i="2" s="1"/>
  <c r="N34" i="2" s="1"/>
  <c r="P34" i="2" s="1"/>
  <c r="V34" i="2" s="1"/>
  <c r="X34" i="2" s="1"/>
  <c r="Z34" i="2" s="1"/>
  <c r="AB34" i="2" s="1"/>
  <c r="AD34" i="2" s="1"/>
  <c r="AF34" i="2" s="1"/>
  <c r="F35" i="2"/>
  <c r="H35" i="2" s="1"/>
  <c r="J35" i="2" s="1"/>
  <c r="L35" i="2" s="1"/>
  <c r="N35" i="2" s="1"/>
  <c r="P35" i="2" s="1"/>
  <c r="V35" i="2" s="1"/>
  <c r="X35" i="2" s="1"/>
  <c r="Z35" i="2" s="1"/>
  <c r="AB35" i="2" s="1"/>
  <c r="AD35" i="2" s="1"/>
  <c r="AF35" i="2" s="1"/>
  <c r="F36" i="2"/>
  <c r="H36" i="2" s="1"/>
  <c r="J36" i="2" s="1"/>
  <c r="L36" i="2" s="1"/>
  <c r="N36" i="2" s="1"/>
  <c r="P36" i="2" s="1"/>
  <c r="V36" i="2" s="1"/>
  <c r="X36" i="2" s="1"/>
  <c r="Z36" i="2" s="1"/>
  <c r="AB36" i="2" s="1"/>
  <c r="AD36" i="2" s="1"/>
  <c r="AF36" i="2" s="1"/>
  <c r="F37" i="2"/>
  <c r="H37" i="2" s="1"/>
  <c r="J37" i="2" s="1"/>
  <c r="L37" i="2" s="1"/>
  <c r="N37" i="2" s="1"/>
  <c r="P37" i="2" s="1"/>
  <c r="V37" i="2" s="1"/>
  <c r="X37" i="2" s="1"/>
  <c r="Z37" i="2" s="1"/>
  <c r="AB37" i="2" s="1"/>
  <c r="AD37" i="2" s="1"/>
  <c r="AF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V39" i="2" s="1"/>
  <c r="X39" i="2" s="1"/>
  <c r="Z39" i="2" s="1"/>
  <c r="AB39" i="2" s="1"/>
  <c r="AD39" i="2" s="1"/>
  <c r="AF39" i="2" s="1"/>
  <c r="F40" i="2"/>
  <c r="H40" i="2" s="1"/>
  <c r="J40" i="2" s="1"/>
  <c r="L40" i="2" s="1"/>
  <c r="N40" i="2" s="1"/>
  <c r="P40" i="2" s="1"/>
  <c r="V40" i="2" s="1"/>
  <c r="X40" i="2" s="1"/>
  <c r="Z40" i="2" s="1"/>
  <c r="AB40" i="2" s="1"/>
  <c r="AD40" i="2" s="1"/>
  <c r="AF40" i="2" s="1"/>
  <c r="C45" i="2" l="1"/>
  <c r="H17" i="2"/>
  <c r="J17" i="2" s="1"/>
  <c r="L17" i="2" s="1"/>
  <c r="N17" i="2" s="1"/>
  <c r="P17" i="2" s="1"/>
  <c r="V17" i="2" s="1"/>
  <c r="X17" i="2" s="1"/>
  <c r="Z17" i="2" s="1"/>
  <c r="AB17" i="2" s="1"/>
  <c r="AD17" i="2" s="1"/>
  <c r="AF17" i="2" s="1"/>
  <c r="V38" i="2"/>
  <c r="X38" i="2" s="1"/>
  <c r="Z38" i="2" s="1"/>
  <c r="AB38" i="2" s="1"/>
  <c r="AD38" i="2" s="1"/>
  <c r="AF38" i="2" s="1"/>
  <c r="C14" i="5"/>
  <c r="B14" i="5"/>
  <c r="C44" i="2" l="1"/>
  <c r="F41" i="2" l="1"/>
  <c r="H41" i="2" s="1"/>
  <c r="J41" i="2" s="1"/>
  <c r="L41" i="2" s="1"/>
  <c r="N41" i="2" s="1"/>
  <c r="P41" i="2" s="1"/>
  <c r="F42" i="2"/>
  <c r="H42" i="2" s="1"/>
  <c r="J42" i="2" s="1"/>
  <c r="L42" i="2" s="1"/>
  <c r="N42" i="2" s="1"/>
  <c r="P42" i="2" s="1"/>
  <c r="F43" i="2"/>
  <c r="H43" i="2" s="1"/>
  <c r="J43" i="2" s="1"/>
  <c r="L43" i="2" s="1"/>
  <c r="N43" i="2" s="1"/>
  <c r="P43" i="2" s="1"/>
  <c r="V43" i="2" l="1"/>
  <c r="X43" i="2" s="1"/>
  <c r="Z43" i="2" s="1"/>
  <c r="AB43" i="2" s="1"/>
  <c r="AD43" i="2" s="1"/>
  <c r="AF43" i="2" s="1"/>
  <c r="V42" i="2"/>
  <c r="X42" i="2" s="1"/>
  <c r="Z42" i="2" s="1"/>
  <c r="AB42" i="2" s="1"/>
  <c r="AD42" i="2" s="1"/>
  <c r="AF42" i="2" s="1"/>
  <c r="V41" i="2"/>
  <c r="X41" i="2" s="1"/>
  <c r="Z41" i="2" s="1"/>
  <c r="AB41" i="2" s="1"/>
  <c r="AD41" i="2" s="1"/>
  <c r="AF41" i="2" s="1"/>
  <c r="E28" i="5"/>
  <c r="C12" i="5"/>
  <c r="A12" i="2"/>
  <c r="Q12" i="2" s="1"/>
  <c r="E31" i="5" l="1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D17" i="2"/>
  <c r="D43" i="2"/>
  <c r="A11" i="2"/>
  <c r="AE44" i="2" l="1"/>
  <c r="AA44" i="2"/>
  <c r="AA45" i="2" s="1"/>
  <c r="AC44" i="2"/>
  <c r="AC45" i="2" s="1"/>
  <c r="E44" i="2"/>
  <c r="D44" i="2"/>
  <c r="D45" i="2" s="1"/>
  <c r="G44" i="2"/>
  <c r="Y44" i="2"/>
  <c r="Y45" i="2" s="1"/>
  <c r="W44" i="2"/>
  <c r="O44" i="2"/>
  <c r="U44" i="2"/>
  <c r="M44" i="2"/>
  <c r="K44" i="2"/>
  <c r="I44" i="2"/>
  <c r="AE45" i="2" l="1"/>
  <c r="W45" i="2"/>
  <c r="U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V44" i="2" s="1"/>
  <c r="X44" i="2" s="1"/>
  <c r="Z44" i="2" s="1"/>
  <c r="AB44" i="2" s="1"/>
  <c r="AD44" i="2" s="1"/>
  <c r="AF44" i="2" s="1"/>
  <c r="E45" i="2"/>
  <c r="M10" i="1" l="1"/>
  <c r="E46" i="2" l="1"/>
  <c r="G46" i="2" l="1"/>
  <c r="I46" i="2" s="1"/>
  <c r="K46" i="2" s="1"/>
  <c r="M46" i="2" s="1"/>
  <c r="O46" i="2" s="1"/>
  <c r="U46" i="2" s="1"/>
  <c r="W46" i="2" s="1"/>
  <c r="Y46" i="2" s="1"/>
  <c r="AA46" i="2" s="1"/>
  <c r="AC46" i="2" s="1"/>
  <c r="AE46" i="2" s="1"/>
</calcChain>
</file>

<file path=xl/sharedStrings.xml><?xml version="1.0" encoding="utf-8"?>
<sst xmlns="http://schemas.openxmlformats.org/spreadsheetml/2006/main" count="333" uniqueCount="239">
  <si>
    <t>CÓDIGO SINAPI E DESCRIÇÃO DO SERVIÇO</t>
  </si>
  <si>
    <t>UNID.</t>
  </si>
  <si>
    <t>QUANT.</t>
  </si>
  <si>
    <t>P. UNITÁRIO</t>
  </si>
  <si>
    <t>TOTAL</t>
  </si>
  <si>
    <t>ITEM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</si>
  <si>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</si>
  <si>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</si>
  <si>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</si>
  <si>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</si>
  <si>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</si>
  <si>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</si>
  <si>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</si>
  <si>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</si>
  <si>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</si>
  <si>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</si>
  <si>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</si>
  <si>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</si>
  <si>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</si>
  <si>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</si>
  <si>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</si>
  <si>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</si>
  <si>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</si>
  <si>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</si>
  <si>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</si>
  <si>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</si>
  <si>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</si>
  <si>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</si>
  <si>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</si>
  <si>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</si>
  <si>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</si>
  <si>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</si>
  <si>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</si>
  <si>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</si>
  <si>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</si>
  <si>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</si>
  <si>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</si>
  <si>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</si>
  <si>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</si>
  <si>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</si>
  <si>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</si>
  <si>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</si>
  <si>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</si>
  <si>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</si>
  <si>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</si>
  <si>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</si>
  <si>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</si>
  <si>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</si>
  <si>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</si>
  <si>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</si>
  <si>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</si>
  <si>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</si>
  <si>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</si>
  <si>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</si>
  <si>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</si>
  <si>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</si>
  <si>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</si>
  <si>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</si>
  <si>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</si>
  <si>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</si>
  <si>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</si>
  <si>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</si>
  <si>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</si>
  <si>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</si>
  <si>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</si>
  <si>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</si>
  <si>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</si>
  <si>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</si>
  <si>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</si>
  <si>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</si>
  <si>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</si>
  <si>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</si>
  <si>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</si>
  <si>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</si>
  <si>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</si>
  <si>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</si>
  <si>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</si>
  <si>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</si>
  <si>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</si>
  <si>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</si>
  <si>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</si>
  <si>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</si>
  <si>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</si>
  <si>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</si>
  <si>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</si>
  <si>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CORONEL VIVIDA, XX DE XXXXXXXXXXX DE 2018</t>
  </si>
  <si>
    <t>Mês 07</t>
  </si>
  <si>
    <t>Mês 08</t>
  </si>
  <si>
    <t>Mês 09</t>
  </si>
  <si>
    <t>M</t>
  </si>
  <si>
    <t/>
  </si>
  <si>
    <t>PLACA DE OBRA EM CHAPA DE  AÇO  GALVANIZADO PADRÃO DO PROGRAMA</t>
  </si>
  <si>
    <t>SINALIZAÇÃO HORIZONTAL COM TINTA RETRORREFLETICA A BASE DE RESINA ACRILICA COM MICROESFERAS DE VIDRO</t>
  </si>
  <si>
    <t>001</t>
  </si>
  <si>
    <t>006</t>
  </si>
  <si>
    <t>009</t>
  </si>
  <si>
    <t>003</t>
  </si>
  <si>
    <t>1.</t>
  </si>
  <si>
    <t>1.1.</t>
  </si>
  <si>
    <t>1.1.1.</t>
  </si>
  <si>
    <t>1.2.</t>
  </si>
  <si>
    <t>1.2.1.</t>
  </si>
  <si>
    <t>1.2.2.</t>
  </si>
  <si>
    <t>1.3.</t>
  </si>
  <si>
    <t>1.3.1.</t>
  </si>
  <si>
    <t>1.3.2.</t>
  </si>
  <si>
    <t>1.3.3.</t>
  </si>
  <si>
    <t>1.4.</t>
  </si>
  <si>
    <t>1.4.1.</t>
  </si>
  <si>
    <t>1.4.2.</t>
  </si>
  <si>
    <t>1.4.3.</t>
  </si>
  <si>
    <t>1.4.4.</t>
  </si>
  <si>
    <t>1.5.</t>
  </si>
  <si>
    <t>1.5.1.</t>
  </si>
  <si>
    <t>1.5.2.</t>
  </si>
  <si>
    <t>1.5.3.</t>
  </si>
  <si>
    <t>1.5.4.</t>
  </si>
  <si>
    <t>1.6.</t>
  </si>
  <si>
    <t>1.6.1.</t>
  </si>
  <si>
    <t>1.6.2.</t>
  </si>
  <si>
    <t>1.6.3.</t>
  </si>
  <si>
    <t>UND</t>
  </si>
  <si>
    <t xml:space="preserve">M2    </t>
  </si>
  <si>
    <t>013</t>
  </si>
  <si>
    <t>015</t>
  </si>
  <si>
    <t>017</t>
  </si>
  <si>
    <t>94273</t>
  </si>
  <si>
    <t>94274</t>
  </si>
  <si>
    <t>010</t>
  </si>
  <si>
    <t>012</t>
  </si>
  <si>
    <t>100986</t>
  </si>
  <si>
    <t>95875</t>
  </si>
  <si>
    <t>95995</t>
  </si>
  <si>
    <t xml:space="preserve">PAVIMENTAÇÃO EM C.B.U.Q EM DIVERSAS RUAS </t>
  </si>
  <si>
    <t>ADMINISTRAÇÃO DA OBRA</t>
  </si>
  <si>
    <t>SERVIÇOS INICIAIS</t>
  </si>
  <si>
    <t>GUIA - MEIO FIO EM CONCRETO</t>
  </si>
  <si>
    <t xml:space="preserve">RETIRADA, RECOLOCAÇÃO E ALINHAMENTO DE MEIO FIO EM CONCRETO COM REJUNTE EM ARGAMASSA </t>
  </si>
  <si>
    <t>ASSENTAMENTO DE GUIA (MEIO-FIO) EM TRECHO RETO, CONFECCIONADA EM CONCRETO PRÉ-FABRICADO, DIMENSÕES 100X15X13X30 CM (COMPRIMENTO X BASE INFERIOR X BASE SUPERIOR X ALTURA), PARA VIAS URBANAS (USO VIÁRIO). AF_06/2016</t>
  </si>
  <si>
    <t>ASSENTAMENTO DE GUIA (MEIO-FIO) EM TRECHO CURVO, CONFECCIONADA EM CONCRETO PRÉ-FABRICADO, DIMENSÕES 100X15X13X30 CM (COMPRIMENTO X BASE INFERIOR X BASE SUPERIOR X ALTURA), PARA VIAS URBANAS (USO VIÁRIO). AF_06/2016</t>
  </si>
  <si>
    <t>PINTURA DE LIGAÇÃO COM EMULSÃO ASFÁLTICA RR-1C</t>
  </si>
  <si>
    <t xml:space="preserve">EXECUÇÃO DE REPERFILAMENTO SOBRE PAVIMENTAÇÃO POLIÉDRICA EXISTENTE </t>
  </si>
  <si>
    <t>CARGA DE MISTURA ASFÁLTICA EM CAMINHÃO BASCULANTE 10 M³ (UNIDADE: M3). AF_07/2020</t>
  </si>
  <si>
    <t>TRANSPORTE COM CAMINHÃO BASCULANTE DE 10 M³, EM VIA URBANA PAVIMENTADA, DMT ATÉ 30 KM (UNIDADE: M3XKM). AF_07/2020</t>
  </si>
  <si>
    <t>REVESTIMENTO / RECAPEAMENTO EM C.B.U.Q  DA VIA</t>
  </si>
  <si>
    <t>EXECUÇÃO DE PAVIMENTO COM APLICAÇÃO DE CONCRETO ASFÁLTICO, CAMADA DE ROLAMENTO - EXCLUSIVE CARGA E TRANSPORTE. AF_11/2019</t>
  </si>
  <si>
    <t>SINALIZAÇÃO</t>
  </si>
  <si>
    <t xml:space="preserve">PLACA DE IDENTIFICAÇÃO DE LOGRADOURO PÚCLICO 0,45x0,25m  -  CONFORME ESPECIFICAÇÕES EM PROJETO </t>
  </si>
  <si>
    <t xml:space="preserve">PLACA DE SINALIZAÇÃO VERTICAL DE REGULAMENTAÇÃO  (PARADA OBRIGATÓRIA - R-1 - OCTOGONAL)  -  CONFORME ESPECIFICAÇÕES EM PROJETO </t>
  </si>
  <si>
    <t>M3XKM</t>
  </si>
  <si>
    <t>CÓDIGO</t>
  </si>
  <si>
    <t>OBJETO: RECAPEAMENTO ASFÁLTICO EM VIAS PÚBLICAS URBANAS DE CORONEL VIVIDA/PR</t>
  </si>
  <si>
    <t>004</t>
  </si>
  <si>
    <t>1.7.</t>
  </si>
  <si>
    <t>1.7.1.</t>
  </si>
  <si>
    <t>1.7.2.</t>
  </si>
  <si>
    <t>1.7.3.</t>
  </si>
  <si>
    <t>1.7.4.</t>
  </si>
  <si>
    <t>1.7.5.</t>
  </si>
  <si>
    <t>1.7.6.</t>
  </si>
  <si>
    <t>1.8.</t>
  </si>
  <si>
    <t>1.8.1.</t>
  </si>
  <si>
    <t>1.8.2.</t>
  </si>
  <si>
    <t>1.8.3.</t>
  </si>
  <si>
    <t>1.8.4.</t>
  </si>
  <si>
    <t>1.8.5.</t>
  </si>
  <si>
    <t>1.9.</t>
  </si>
  <si>
    <t>1.9.1.</t>
  </si>
  <si>
    <t>1.10.</t>
  </si>
  <si>
    <t>1.10.1.</t>
  </si>
  <si>
    <t>1.11.</t>
  </si>
  <si>
    <t>1.11.1.</t>
  </si>
  <si>
    <t>1.11.2.</t>
  </si>
  <si>
    <t>1.11.3.</t>
  </si>
  <si>
    <t>1.11.4.</t>
  </si>
  <si>
    <t>1.12.</t>
  </si>
  <si>
    <t>1.12.1.</t>
  </si>
  <si>
    <t>1.12.2.</t>
  </si>
  <si>
    <t>1.12.3.</t>
  </si>
  <si>
    <t>1.12.4.</t>
  </si>
  <si>
    <t>1.13.</t>
  </si>
  <si>
    <t>1.13.1.</t>
  </si>
  <si>
    <t>1.13.2.</t>
  </si>
  <si>
    <t>022</t>
  </si>
  <si>
    <t>002</t>
  </si>
  <si>
    <t>005</t>
  </si>
  <si>
    <t>011</t>
  </si>
  <si>
    <t>98526</t>
  </si>
  <si>
    <t>98529</t>
  </si>
  <si>
    <t>97622</t>
  </si>
  <si>
    <t>101230</t>
  </si>
  <si>
    <t>97914</t>
  </si>
  <si>
    <t>89459</t>
  </si>
  <si>
    <t>016</t>
  </si>
  <si>
    <t>100576</t>
  </si>
  <si>
    <t>92396</t>
  </si>
  <si>
    <t>93679</t>
  </si>
  <si>
    <t>97635</t>
  </si>
  <si>
    <t>018</t>
  </si>
  <si>
    <t>019</t>
  </si>
  <si>
    <t>021</t>
  </si>
  <si>
    <t>020</t>
  </si>
  <si>
    <t xml:space="preserve">LIMPEZA DA PISTA COM CAMINHÃO PIPA E JATO DE ÁGUA </t>
  </si>
  <si>
    <t>REPERFILAMENTO DA  CAMADA BINDER</t>
  </si>
  <si>
    <t>EXECUÇÃO DE TRAVESSIA ELEVADAS OU ONDULÇÃO TRANSVERSAL</t>
  </si>
  <si>
    <t>EXECUÇÃO DE FAIXAS ELEVADAS - CONFORME PROJETO - EXCLUSIVE TRANSPORTE</t>
  </si>
  <si>
    <t xml:space="preserve">PLACA INDICATIVA PRIORIDADE DE VAGAS (PNE/ROTATIVO/IDOSO/MOTO) (0,50x0,70m) -  CONFORME ESPECIFICAÇÕES EM PROJETO </t>
  </si>
  <si>
    <t xml:space="preserve">PLACA DE SINALIZAÇÃO VERTICAL DE ADVERTÊNCIA ( 0,50x0,50m)  -  CONFORME ESPECIFICAÇÕES EM PROJETO </t>
  </si>
  <si>
    <t xml:space="preserve">PLACA DE SINALIZAÇÃO VERTICAL DE REGULAMENTAÇÃO  (ø0,50m) -  CONFORME ESPECIFICAÇÕES EM PROJETO </t>
  </si>
  <si>
    <t>URBANIZAÇÃO E CALÇADAS</t>
  </si>
  <si>
    <t>REMOÇÃO DE RAÍZES REMANESCENTES DE TRONCO DE ÁRVORE COM DIÂMETRO MAIOR OU IGUAL A 0,20 M E MENOR QUE 0,40 M.AF_05/2018</t>
  </si>
  <si>
    <t>CORTE RASO E RECORTE DE ÁRVORE COM DIÂMETRO DE TRONCO MAIOR OU IGUAL A 0,20 M E MENOR QUE 0,40 M.AF_05/2018</t>
  </si>
  <si>
    <t>DEMOLIÇÃO DE ALVENARIA DE BLOCO FURADO, DE FORMA MANUAL, SEM REAPROVEITAMENTO. AF_12/2017</t>
  </si>
  <si>
    <t>ESCAVAÇÃO VERTICAL A CÉU ABERTO, EM OBRAS DE INFRAESTRUTURA, INCLUINDO CARGA, DESCARGA E TRANSPORTE, EM SOLO DE 1ª CATEGORIA COM ESCAVADEIRA HIDRÁULICA (CAÇAMBA: 0,8 M³ / 111 HP), FROTA DE 3 CAMINHÕES BASCULANTES DE 14 M³, DMT ATÉ 1 KM E VELOCIDADE MÉDIA14KM/H. AF_05/2020</t>
  </si>
  <si>
    <t>TRANSPORTE COM CAMINHÃO BASCULANTE DE 6 M³, EM VIA URBANA PAVIMENTADA, DMT ATÉ 30 KM (UNIDADE: M3XKM). AF_07/2020</t>
  </si>
  <si>
    <t>MURRETAS DE CONTENÇÃO</t>
  </si>
  <si>
    <t>ALVENARIA DE BLOCOS DE CONCRETO ESTRUTURAL 14X19X39 CM, (ESPESSURA 14 CM) FBK = 14,0 MPA, PARA PAREDES COM ÁREA LÍQUIDA MENOR QUE 6M², COM VÃOS, UTILIZANDO PALHETA. AF_12/2014</t>
  </si>
  <si>
    <t>MEIO- FIO PAVER - MOLDADO IN-LOCO</t>
  </si>
  <si>
    <t xml:space="preserve">MEIO-FIO/ GUIA MOLDADO IN LOCO DE CONTENÇÃO DAS CALÇADAS EXECUTADA EM CONCRETO 15MPa E COLOCAÇÃO DE VERGALHÃO ø5mm - 10cm*20cm </t>
  </si>
  <si>
    <t>PASSEIO</t>
  </si>
  <si>
    <t>ATERRO COM ARGILA PARA BASES DE CALÇADAS COM FORNECIMENTO DE MATERIAL, CARGA, TRANSPORTE, DESCARGA, ESPALHAMENTO E COMPACTAÇÃO COM COMPACTADOR DE SOLOS DE PERCUÇÃO.</t>
  </si>
  <si>
    <t>REGULARIZAÇÃO E COMPACTAÇÃO DE SUBLEITO DE SOLO  PREDOMINANTEMENTE ARGILOSO. AF_11/2019</t>
  </si>
  <si>
    <t>EXECUÇÃO DE PASSEIO EM PISO INTERTRAVADO, COM BLOCO RETANGULAR COR NATURAL DE 20 X 10 CM, ESPESSURA 6 CM. AF_12/2015</t>
  </si>
  <si>
    <t>EXECUÇÃO DE PASSEIO EM PISO INTERTRAVADO, COM BLOCO RETANGULAR COLORIDO DE 20 X 10 CM, ESPESSURA 6 CM. AF_12/2015</t>
  </si>
  <si>
    <t>RAMPAS DE ACESSIBILIDADE</t>
  </si>
  <si>
    <t>DEMOLIÇÃO DE PAVIMENTO INTERTRAVADO, DE FORMA MANUAL, COM REAPROVEITAMENTO. AF_12/2017</t>
  </si>
  <si>
    <t>RAMPAS DE ACESSIBILIDADE EM LOCAL COM EXISTÊNCIA DE FAIXA DE SERVIÇO</t>
  </si>
  <si>
    <t>RAMPAS DE ACESSIBILIDADE EM LOCAL SEM EXISTÊNCIA DE FAIXA DE SERVIÇO</t>
  </si>
  <si>
    <t>VEGETAÇÃO</t>
  </si>
  <si>
    <t>PLANTIO DE GRAMA TIPO ESMERALDA EM PLACAS, COM APLICAÇÃO DE CALCÁRIO, ADUBO E REVOLVIMENTO DA TERRA ANTES DO PLANTIO</t>
  </si>
  <si>
    <t xml:space="preserve">PLANTIO DE ÁRVORE ORNAMENTAL COM ALTURA DE MUDA MENOR OU IGUAL A 2,00 M. INCLUSO COLOCAÇÃO DE TUTOR EM MADEIRA </t>
  </si>
  <si>
    <t>UN</t>
  </si>
  <si>
    <t>Mês 10</t>
  </si>
  <si>
    <t>Mês 11</t>
  </si>
  <si>
    <t>Mês 12</t>
  </si>
  <si>
    <t>1.13</t>
  </si>
  <si>
    <t>Localização: RUAS 01 A 50 CONFORME PROJETO E DESCRIÇÃO.</t>
  </si>
  <si>
    <t>01/02</t>
  </si>
  <si>
    <t>02/02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</si>
</sst>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0" xfId="0" applyFont="1" applyBorder="1"/>
    <xf numFmtId="0" fontId="15" fillId="0" borderId="22" xfId="0" applyFont="1" applyBorder="1"/>
    <xf numFmtId="0" fontId="15" fillId="0" borderId="31" xfId="0" applyFont="1" applyFill="1" applyBorder="1" applyAlignment="1">
      <alignment horizontal="center"/>
    </xf>
    <xf numFmtId="10" fontId="15" fillId="7" borderId="31" xfId="1" applyNumberFormat="1" applyFont="1" applyFill="1" applyBorder="1" applyProtection="1">
      <protection locked="0"/>
    </xf>
    <xf numFmtId="0" fontId="15" fillId="0" borderId="25" xfId="0" applyFont="1" applyBorder="1"/>
    <xf numFmtId="0" fontId="15" fillId="0" borderId="5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3" xfId="0" applyFont="1" applyBorder="1"/>
    <xf numFmtId="10" fontId="15" fillId="7" borderId="33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6" xfId="0" applyFont="1" applyBorder="1"/>
    <xf numFmtId="0" fontId="15" fillId="0" borderId="29" xfId="0" applyFont="1" applyFill="1" applyBorder="1" applyAlignment="1">
      <alignment horizontal="center"/>
    </xf>
    <xf numFmtId="0" fontId="15" fillId="0" borderId="13" xfId="0" applyFont="1" applyBorder="1"/>
    <xf numFmtId="10" fontId="15" fillId="0" borderId="32" xfId="1" applyNumberFormat="1" applyFont="1" applyFill="1" applyBorder="1" applyProtection="1"/>
    <xf numFmtId="0" fontId="15" fillId="0" borderId="24" xfId="0" applyFont="1" applyBorder="1"/>
    <xf numFmtId="0" fontId="15" fillId="0" borderId="0" xfId="0" applyFont="1" applyBorder="1"/>
    <xf numFmtId="0" fontId="15" fillId="0" borderId="34" xfId="0" applyFont="1" applyBorder="1"/>
    <xf numFmtId="10" fontId="15" fillId="0" borderId="33" xfId="1" applyNumberFormat="1" applyFont="1" applyFill="1" applyBorder="1" applyAlignment="1" applyProtection="1">
      <alignment horizontal="right"/>
    </xf>
    <xf numFmtId="0" fontId="15" fillId="0" borderId="28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8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29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3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35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0" fontId="12" fillId="8" borderId="39" xfId="0" applyFont="1" applyFill="1" applyBorder="1" applyAlignment="1">
      <alignment vertical="center"/>
    </xf>
    <xf numFmtId="10" fontId="25" fillId="0" borderId="40" xfId="0" applyNumberFormat="1" applyFont="1" applyFill="1" applyBorder="1" applyAlignment="1">
      <alignment horizontal="center"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0" fontId="12" fillId="8" borderId="5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2" fillId="0" borderId="61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" vertical="top"/>
    </xf>
    <xf numFmtId="4" fontId="1" fillId="0" borderId="41" xfId="0" applyNumberFormat="1" applyFont="1" applyBorder="1" applyAlignment="1" applyProtection="1"/>
    <xf numFmtId="0" fontId="2" fillId="0" borderId="63" xfId="0" applyFont="1" applyBorder="1" applyAlignment="1" applyProtection="1">
      <alignment horizontal="center" vertical="center"/>
    </xf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right" vertical="center"/>
    </xf>
    <xf numFmtId="0" fontId="2" fillId="5" borderId="67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2" fillId="0" borderId="58" xfId="0" applyFont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2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57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67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4" fontId="2" fillId="0" borderId="6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39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3" xfId="0" applyBorder="1" applyAlignment="1">
      <alignment vertical="center"/>
    </xf>
    <xf numFmtId="0" fontId="12" fillId="8" borderId="4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5" xfId="0" applyBorder="1" applyAlignment="1">
      <alignment vertical="center"/>
    </xf>
    <xf numFmtId="0" fontId="12" fillId="8" borderId="46" xfId="0" applyFont="1" applyFill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12" fillId="8" borderId="54" xfId="0" applyFont="1" applyFill="1" applyBorder="1" applyAlignment="1">
      <alignment horizontal="center"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1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1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43" fontId="0" fillId="0" borderId="0" xfId="0" applyNumberFormat="1" applyAlignment="1">
      <alignment horizontal="center"/>
    </xf>
    <xf numFmtId="10" fontId="2" fillId="0" borderId="0" xfId="1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horizontal="righ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10" fontId="2" fillId="0" borderId="61" xfId="1" applyNumberFormat="1" applyFont="1" applyBorder="1" applyAlignment="1" applyProtection="1">
      <alignment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center" vertical="center"/>
    </xf>
    <xf numFmtId="0" fontId="2" fillId="0" borderId="70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top"/>
    </xf>
    <xf numFmtId="16" fontId="0" fillId="0" borderId="0" xfId="0" applyNumberFormat="1" applyProtection="1">
      <protection locked="0"/>
    </xf>
    <xf numFmtId="0" fontId="0" fillId="0" borderId="0" xfId="0" quotePrefix="1" applyProtection="1">
      <protection locked="0"/>
    </xf>
  </cellXfs>
  <cellStyles count="3">
    <cellStyle name="Normal" xfId="0" builtinId="0"/>
    <cellStyle name="Porcentagem" xfId="1" builtinId="5"/>
    <cellStyle name="Vírgula" xfId="2" builtinId="3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7</xdr:row>
      <xdr:rowOff>200025</xdr:rowOff>
    </xdr:from>
    <xdr:to>
      <xdr:col>6</xdr:col>
      <xdr:colOff>0</xdr:colOff>
      <xdr:row>7</xdr:row>
      <xdr:rowOff>3588112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2FAED4D-B821-464D-AB03-92DAD75CC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543050"/>
          <a:ext cx="5715000" cy="33880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ng\COMPARTILHADO\ASFALTO\2017%20-%20PAV%20ASF&#193;LTICA\04%20%20-%20ACESSOS%20AO%20LAGO\OR&#199;AMENTO%20CR%208419572016-MTUR-P1037093-43\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5"/>
  <sheetViews>
    <sheetView workbookViewId="0">
      <selection activeCell="K10" sqref="K10"/>
    </sheetView>
  </sheetViews>
  <sheetFormatPr defaultRowHeight="15" x14ac:dyDescent="0.25"/>
  <cols>
    <col min="1" max="1" width="4.85546875" bestFit="1" customWidth="1"/>
    <col min="2" max="2" width="7" bestFit="1" customWidth="1"/>
    <col min="3" max="3" width="50" bestFit="1" customWidth="1"/>
    <col min="4" max="4" width="6.14062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K1" s="136" t="s">
        <v>20</v>
      </c>
    </row>
    <row r="2" spans="1:13" ht="15" customHeight="1" x14ac:dyDescent="0.25">
      <c r="A2" s="26"/>
      <c r="B2" s="26"/>
      <c r="C2" s="26"/>
      <c r="D2" s="26"/>
      <c r="E2" s="26"/>
      <c r="F2" s="26"/>
      <c r="G2" s="26"/>
      <c r="I2" s="139" t="s">
        <v>7</v>
      </c>
      <c r="K2" s="137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0"/>
      <c r="K3" s="137"/>
    </row>
    <row r="4" spans="1:13" ht="15" customHeight="1" x14ac:dyDescent="0.25">
      <c r="A4" s="26"/>
      <c r="B4" s="26"/>
      <c r="C4" s="27"/>
      <c r="D4" s="26"/>
      <c r="E4" s="26"/>
      <c r="F4" s="26"/>
      <c r="G4" s="26"/>
      <c r="I4" s="140"/>
      <c r="K4" s="137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0"/>
      <c r="K5" s="137"/>
    </row>
    <row r="6" spans="1:13" ht="15" customHeight="1" x14ac:dyDescent="0.25">
      <c r="A6" s="26"/>
      <c r="B6" s="26"/>
      <c r="C6" s="26"/>
      <c r="D6" s="26"/>
      <c r="E6" s="26"/>
      <c r="F6" s="26"/>
      <c r="G6" s="26"/>
      <c r="I6" s="141"/>
      <c r="K6" s="137"/>
    </row>
    <row r="7" spans="1:13" ht="15.75" customHeight="1" x14ac:dyDescent="0.25">
      <c r="A7" s="134" t="s">
        <v>151</v>
      </c>
      <c r="B7" s="134"/>
      <c r="C7" s="134"/>
      <c r="D7" s="134"/>
      <c r="E7" s="134"/>
      <c r="F7" s="134"/>
      <c r="G7" s="134"/>
      <c r="K7" s="137"/>
    </row>
    <row r="8" spans="1:13" ht="288.75" customHeight="1" x14ac:dyDescent="0.25">
      <c r="A8" s="142" t="s">
        <v>236</v>
      </c>
      <c r="B8" s="142"/>
      <c r="C8" s="142"/>
      <c r="D8" s="142"/>
      <c r="E8" s="142"/>
      <c r="F8" s="142"/>
      <c r="G8" s="142"/>
      <c r="K8" s="137"/>
      <c r="L8" s="9" t="s">
        <v>8</v>
      </c>
    </row>
    <row r="9" spans="1:13" ht="15" customHeight="1" x14ac:dyDescent="0.25">
      <c r="A9" s="143"/>
      <c r="B9" s="144"/>
      <c r="C9" s="144"/>
      <c r="D9" s="144"/>
      <c r="E9" s="144"/>
      <c r="F9" s="144"/>
      <c r="G9" s="145"/>
      <c r="K9" s="138"/>
      <c r="L9" s="9" t="s">
        <v>3</v>
      </c>
    </row>
    <row r="10" spans="1:13" s="1" customFormat="1" ht="47.25" x14ac:dyDescent="0.25">
      <c r="A10" s="2" t="s">
        <v>5</v>
      </c>
      <c r="B10" s="2" t="s">
        <v>150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18</v>
      </c>
      <c r="J10" s="10" t="s">
        <v>19</v>
      </c>
      <c r="K10" s="12">
        <v>0</v>
      </c>
      <c r="L10" s="9" t="s">
        <v>6</v>
      </c>
      <c r="M10" s="9">
        <f>G66</f>
        <v>8396577.3600000013</v>
      </c>
    </row>
    <row r="11" spans="1:13" s="1" customFormat="1" x14ac:dyDescent="0.25">
      <c r="A11" s="28" t="s">
        <v>97</v>
      </c>
      <c r="B11" s="28"/>
      <c r="C11" s="29" t="s">
        <v>133</v>
      </c>
      <c r="D11" s="6"/>
      <c r="E11" s="7"/>
      <c r="F11" s="125"/>
      <c r="G11" s="125"/>
      <c r="I11" s="126"/>
      <c r="L11" s="9"/>
    </row>
    <row r="12" spans="1:13" s="1" customFormat="1" x14ac:dyDescent="0.25">
      <c r="A12" s="28" t="s">
        <v>98</v>
      </c>
      <c r="B12" s="28"/>
      <c r="C12" s="29" t="s">
        <v>134</v>
      </c>
      <c r="D12" s="6"/>
      <c r="E12" s="7"/>
      <c r="F12" s="125"/>
      <c r="G12" s="125"/>
      <c r="H12" s="127">
        <f>SUM(G13)</f>
        <v>86148.28</v>
      </c>
      <c r="I12" s="126"/>
      <c r="L12" s="9"/>
    </row>
    <row r="13" spans="1:13" s="1" customFormat="1" x14ac:dyDescent="0.25">
      <c r="A13" s="6" t="s">
        <v>99</v>
      </c>
      <c r="B13" s="6" t="s">
        <v>123</v>
      </c>
      <c r="C13" s="5" t="s">
        <v>134</v>
      </c>
      <c r="D13" s="6" t="s">
        <v>121</v>
      </c>
      <c r="E13" s="7">
        <v>1</v>
      </c>
      <c r="F13" s="125">
        <f t="shared" ref="F11:F36" si="0">ROUND(I13,2)</f>
        <v>86148.28</v>
      </c>
      <c r="G13" s="125">
        <f t="shared" ref="G11:G36" si="1">ROUND(F13*E13,2)</f>
        <v>86148.28</v>
      </c>
      <c r="I13" s="126">
        <f t="shared" ref="I11:I64" si="2">ROUND(L13-(L13*$K$10),2)</f>
        <v>86148.28</v>
      </c>
      <c r="L13" s="9">
        <v>86148.28</v>
      </c>
    </row>
    <row r="14" spans="1:13" s="1" customFormat="1" x14ac:dyDescent="0.25">
      <c r="A14" s="28" t="s">
        <v>100</v>
      </c>
      <c r="B14" s="28"/>
      <c r="C14" s="29" t="s">
        <v>135</v>
      </c>
      <c r="D14" s="6"/>
      <c r="E14" s="7"/>
      <c r="F14" s="125"/>
      <c r="G14" s="125"/>
      <c r="H14" s="127">
        <f>SUM(G15:G16)</f>
        <v>119868.45</v>
      </c>
      <c r="I14" s="126"/>
      <c r="L14" s="9"/>
    </row>
    <row r="15" spans="1:13" s="1" customFormat="1" ht="22.5" x14ac:dyDescent="0.25">
      <c r="A15" s="6" t="s">
        <v>101</v>
      </c>
      <c r="B15" s="6" t="s">
        <v>94</v>
      </c>
      <c r="C15" s="5" t="s">
        <v>91</v>
      </c>
      <c r="D15" s="6" t="s">
        <v>121</v>
      </c>
      <c r="E15" s="7">
        <v>1</v>
      </c>
      <c r="F15" s="125">
        <f t="shared" si="0"/>
        <v>1226.95</v>
      </c>
      <c r="G15" s="125">
        <f t="shared" si="1"/>
        <v>1226.95</v>
      </c>
      <c r="I15" s="126">
        <f t="shared" si="2"/>
        <v>1226.95</v>
      </c>
      <c r="L15" s="9">
        <v>1226.95</v>
      </c>
    </row>
    <row r="16" spans="1:13" s="1" customFormat="1" x14ac:dyDescent="0.25">
      <c r="A16" s="6" t="s">
        <v>102</v>
      </c>
      <c r="B16" s="6" t="s">
        <v>183</v>
      </c>
      <c r="C16" s="5" t="s">
        <v>202</v>
      </c>
      <c r="D16" s="6" t="s">
        <v>67</v>
      </c>
      <c r="E16" s="7">
        <v>69789.120000000024</v>
      </c>
      <c r="F16" s="125">
        <f t="shared" si="0"/>
        <v>1.7</v>
      </c>
      <c r="G16" s="125">
        <f t="shared" si="1"/>
        <v>118641.5</v>
      </c>
      <c r="I16" s="126">
        <f t="shared" si="2"/>
        <v>1.7</v>
      </c>
      <c r="L16" s="9">
        <v>1.7</v>
      </c>
    </row>
    <row r="17" spans="1:16" s="1" customFormat="1" x14ac:dyDescent="0.25">
      <c r="A17" s="28" t="s">
        <v>103</v>
      </c>
      <c r="B17" s="28"/>
      <c r="C17" s="29" t="s">
        <v>136</v>
      </c>
      <c r="D17" s="6"/>
      <c r="E17" s="7"/>
      <c r="F17" s="125"/>
      <c r="G17" s="125"/>
      <c r="H17" s="127">
        <f>SUM(G18:G20)</f>
        <v>260197.28</v>
      </c>
      <c r="I17" s="126"/>
      <c r="L17" s="9"/>
    </row>
    <row r="18" spans="1:16" s="1" customFormat="1" ht="22.5" x14ac:dyDescent="0.25">
      <c r="A18" s="6" t="s">
        <v>104</v>
      </c>
      <c r="B18" s="6" t="s">
        <v>124</v>
      </c>
      <c r="C18" s="5" t="s">
        <v>137</v>
      </c>
      <c r="D18" s="6" t="s">
        <v>89</v>
      </c>
      <c r="E18" s="7">
        <v>9982.8100000000013</v>
      </c>
      <c r="F18" s="125">
        <f t="shared" si="0"/>
        <v>19.38</v>
      </c>
      <c r="G18" s="125">
        <f t="shared" si="1"/>
        <v>193466.86</v>
      </c>
      <c r="I18" s="126">
        <f t="shared" si="2"/>
        <v>19.38</v>
      </c>
      <c r="L18" s="9">
        <v>19.38</v>
      </c>
    </row>
    <row r="19" spans="1:16" s="1" customFormat="1" ht="56.25" x14ac:dyDescent="0.25">
      <c r="A19" s="6" t="s">
        <v>105</v>
      </c>
      <c r="B19" s="6" t="s">
        <v>126</v>
      </c>
      <c r="C19" s="5" t="s">
        <v>138</v>
      </c>
      <c r="D19" s="6" t="s">
        <v>89</v>
      </c>
      <c r="E19" s="7">
        <v>1302.73</v>
      </c>
      <c r="F19" s="125">
        <f t="shared" si="0"/>
        <v>50.81</v>
      </c>
      <c r="G19" s="125">
        <f t="shared" si="1"/>
        <v>66191.710000000006</v>
      </c>
      <c r="I19" s="126">
        <f t="shared" si="2"/>
        <v>50.81</v>
      </c>
      <c r="L19" s="9">
        <v>50.81</v>
      </c>
    </row>
    <row r="20" spans="1:16" s="1" customFormat="1" ht="56.25" x14ac:dyDescent="0.25">
      <c r="A20" s="6" t="s">
        <v>106</v>
      </c>
      <c r="B20" s="6" t="s">
        <v>127</v>
      </c>
      <c r="C20" s="5" t="s">
        <v>139</v>
      </c>
      <c r="D20" s="6" t="s">
        <v>89</v>
      </c>
      <c r="E20" s="7">
        <v>9.56</v>
      </c>
      <c r="F20" s="125">
        <f t="shared" si="0"/>
        <v>56.35</v>
      </c>
      <c r="G20" s="125">
        <f t="shared" si="1"/>
        <v>538.71</v>
      </c>
      <c r="I20" s="126">
        <f t="shared" si="2"/>
        <v>56.35</v>
      </c>
      <c r="L20" s="9">
        <v>56.35</v>
      </c>
      <c r="P20" s="194"/>
    </row>
    <row r="21" spans="1:16" s="1" customFormat="1" x14ac:dyDescent="0.25">
      <c r="A21" s="28" t="s">
        <v>107</v>
      </c>
      <c r="B21" s="28"/>
      <c r="C21" s="29" t="s">
        <v>203</v>
      </c>
      <c r="D21" s="6"/>
      <c r="E21" s="7"/>
      <c r="F21" s="125"/>
      <c r="G21" s="125"/>
      <c r="H21" s="127">
        <f>SUM(G22:G25)</f>
        <v>1912840.1400000001</v>
      </c>
      <c r="I21" s="126"/>
      <c r="L21" s="9"/>
    </row>
    <row r="22" spans="1:16" s="1" customFormat="1" x14ac:dyDescent="0.25">
      <c r="A22" s="6" t="s">
        <v>108</v>
      </c>
      <c r="B22" s="6" t="s">
        <v>128</v>
      </c>
      <c r="C22" s="5" t="s">
        <v>140</v>
      </c>
      <c r="D22" s="6" t="s">
        <v>122</v>
      </c>
      <c r="E22" s="7">
        <v>68544.040000000023</v>
      </c>
      <c r="F22" s="125">
        <f t="shared" si="0"/>
        <v>2.4500000000000002</v>
      </c>
      <c r="G22" s="125">
        <f t="shared" si="1"/>
        <v>167932.9</v>
      </c>
      <c r="I22" s="126">
        <f t="shared" si="2"/>
        <v>2.4500000000000002</v>
      </c>
      <c r="L22" s="9">
        <v>2.4500000000000002</v>
      </c>
    </row>
    <row r="23" spans="1:16" s="1" customFormat="1" ht="22.5" x14ac:dyDescent="0.25">
      <c r="A23" s="6" t="s">
        <v>109</v>
      </c>
      <c r="B23" s="6" t="s">
        <v>129</v>
      </c>
      <c r="C23" s="5" t="s">
        <v>141</v>
      </c>
      <c r="D23" s="6" t="s">
        <v>68</v>
      </c>
      <c r="E23" s="7">
        <v>1280.2900000000009</v>
      </c>
      <c r="F23" s="125">
        <f t="shared" si="0"/>
        <v>1302.94</v>
      </c>
      <c r="G23" s="125">
        <f t="shared" si="1"/>
        <v>1668141.05</v>
      </c>
      <c r="H23" s="127"/>
      <c r="I23" s="126">
        <f t="shared" si="2"/>
        <v>1302.94</v>
      </c>
      <c r="L23" s="9">
        <v>1302.94</v>
      </c>
    </row>
    <row r="24" spans="1:16" s="1" customFormat="1" ht="22.5" x14ac:dyDescent="0.25">
      <c r="A24" s="6" t="s">
        <v>110</v>
      </c>
      <c r="B24" s="6" t="s">
        <v>130</v>
      </c>
      <c r="C24" s="5" t="s">
        <v>142</v>
      </c>
      <c r="D24" s="6" t="s">
        <v>68</v>
      </c>
      <c r="E24" s="7">
        <v>1280.2900000000009</v>
      </c>
      <c r="F24" s="125">
        <f t="shared" si="0"/>
        <v>8.48</v>
      </c>
      <c r="G24" s="125">
        <f t="shared" si="1"/>
        <v>10856.86</v>
      </c>
      <c r="I24" s="126">
        <f t="shared" si="2"/>
        <v>8.48</v>
      </c>
      <c r="L24" s="9">
        <v>8.48</v>
      </c>
    </row>
    <row r="25" spans="1:16" s="1" customFormat="1" ht="33.75" x14ac:dyDescent="0.25">
      <c r="A25" s="6" t="s">
        <v>111</v>
      </c>
      <c r="B25" s="6" t="s">
        <v>131</v>
      </c>
      <c r="C25" s="5" t="s">
        <v>143</v>
      </c>
      <c r="D25" s="6" t="s">
        <v>149</v>
      </c>
      <c r="E25" s="7">
        <v>28166.38</v>
      </c>
      <c r="F25" s="125">
        <f t="shared" si="0"/>
        <v>2.34</v>
      </c>
      <c r="G25" s="125">
        <f t="shared" si="1"/>
        <v>65909.33</v>
      </c>
      <c r="I25" s="126">
        <f t="shared" si="2"/>
        <v>2.34</v>
      </c>
      <c r="L25" s="9">
        <v>2.34</v>
      </c>
    </row>
    <row r="26" spans="1:16" s="1" customFormat="1" x14ac:dyDescent="0.25">
      <c r="A26" s="28" t="s">
        <v>112</v>
      </c>
      <c r="B26" s="28"/>
      <c r="C26" s="29" t="s">
        <v>144</v>
      </c>
      <c r="D26" s="6"/>
      <c r="E26" s="7"/>
      <c r="F26" s="125"/>
      <c r="G26" s="125"/>
      <c r="H26" s="127">
        <f>SUM(G27:G30)</f>
        <v>4119067.7199999997</v>
      </c>
      <c r="I26" s="126"/>
      <c r="L26" s="9"/>
    </row>
    <row r="27" spans="1:16" s="1" customFormat="1" x14ac:dyDescent="0.25">
      <c r="A27" s="6" t="s">
        <v>113</v>
      </c>
      <c r="B27" s="6" t="s">
        <v>128</v>
      </c>
      <c r="C27" s="5" t="s">
        <v>140</v>
      </c>
      <c r="D27" s="6" t="s">
        <v>122</v>
      </c>
      <c r="E27" s="7">
        <v>69789.120000000024</v>
      </c>
      <c r="F27" s="125">
        <f t="shared" si="0"/>
        <v>2.4500000000000002</v>
      </c>
      <c r="G27" s="125">
        <f t="shared" si="1"/>
        <v>170983.34</v>
      </c>
      <c r="I27" s="126">
        <f t="shared" si="2"/>
        <v>2.4500000000000002</v>
      </c>
      <c r="L27" s="9">
        <v>2.4500000000000002</v>
      </c>
    </row>
    <row r="28" spans="1:16" s="1" customFormat="1" ht="33.75" x14ac:dyDescent="0.25">
      <c r="A28" s="6" t="s">
        <v>114</v>
      </c>
      <c r="B28" s="6" t="s">
        <v>132</v>
      </c>
      <c r="C28" s="5" t="s">
        <v>145</v>
      </c>
      <c r="D28" s="6" t="s">
        <v>68</v>
      </c>
      <c r="E28" s="7">
        <v>2688.5700000000006</v>
      </c>
      <c r="F28" s="125">
        <f t="shared" si="0"/>
        <v>1408.51</v>
      </c>
      <c r="G28" s="125">
        <f t="shared" si="1"/>
        <v>3786877.73</v>
      </c>
      <c r="H28" s="127"/>
      <c r="I28" s="126">
        <f t="shared" si="2"/>
        <v>1408.51</v>
      </c>
      <c r="L28" s="9">
        <v>1408.51</v>
      </c>
    </row>
    <row r="29" spans="1:16" s="1" customFormat="1" ht="22.5" x14ac:dyDescent="0.25">
      <c r="A29" s="6" t="s">
        <v>115</v>
      </c>
      <c r="B29" s="6" t="s">
        <v>130</v>
      </c>
      <c r="C29" s="5" t="s">
        <v>142</v>
      </c>
      <c r="D29" s="6" t="s">
        <v>68</v>
      </c>
      <c r="E29" s="7">
        <v>2688.5700000000006</v>
      </c>
      <c r="F29" s="125">
        <f t="shared" si="0"/>
        <v>8.48</v>
      </c>
      <c r="G29" s="125">
        <f t="shared" si="1"/>
        <v>22799.07</v>
      </c>
      <c r="H29" s="127"/>
      <c r="I29" s="126">
        <f t="shared" si="2"/>
        <v>8.48</v>
      </c>
      <c r="L29" s="9">
        <v>8.48</v>
      </c>
    </row>
    <row r="30" spans="1:16" s="1" customFormat="1" ht="33.75" x14ac:dyDescent="0.25">
      <c r="A30" s="6" t="s">
        <v>116</v>
      </c>
      <c r="B30" s="6" t="s">
        <v>131</v>
      </c>
      <c r="C30" s="5" t="s">
        <v>143</v>
      </c>
      <c r="D30" s="6" t="s">
        <v>149</v>
      </c>
      <c r="E30" s="7">
        <v>59148.540000000008</v>
      </c>
      <c r="F30" s="125">
        <f t="shared" si="0"/>
        <v>2.34</v>
      </c>
      <c r="G30" s="125">
        <f t="shared" si="1"/>
        <v>138407.57999999999</v>
      </c>
      <c r="I30" s="126">
        <f t="shared" si="2"/>
        <v>2.34</v>
      </c>
      <c r="L30" s="9">
        <v>2.34</v>
      </c>
    </row>
    <row r="31" spans="1:16" s="1" customFormat="1" ht="22.5" x14ac:dyDescent="0.25">
      <c r="A31" s="28" t="s">
        <v>117</v>
      </c>
      <c r="B31" s="28"/>
      <c r="C31" s="29" t="s">
        <v>204</v>
      </c>
      <c r="D31" s="6"/>
      <c r="E31" s="7"/>
      <c r="F31" s="125"/>
      <c r="G31" s="125"/>
      <c r="H31" s="127">
        <f>SUM(G32:G34)</f>
        <v>17933.919999999998</v>
      </c>
      <c r="I31" s="126"/>
      <c r="L31" s="9"/>
    </row>
    <row r="32" spans="1:16" s="1" customFormat="1" ht="22.5" x14ac:dyDescent="0.25">
      <c r="A32" s="6" t="s">
        <v>118</v>
      </c>
      <c r="B32" s="6" t="s">
        <v>184</v>
      </c>
      <c r="C32" s="5" t="s">
        <v>205</v>
      </c>
      <c r="D32" s="6" t="s">
        <v>68</v>
      </c>
      <c r="E32" s="7">
        <v>13.2</v>
      </c>
      <c r="F32" s="125">
        <f t="shared" si="0"/>
        <v>1298.67</v>
      </c>
      <c r="G32" s="125">
        <f t="shared" si="1"/>
        <v>17142.439999999999</v>
      </c>
      <c r="I32" s="126">
        <f t="shared" si="2"/>
        <v>1298.67</v>
      </c>
      <c r="L32" s="9">
        <v>1298.67</v>
      </c>
    </row>
    <row r="33" spans="1:14" s="1" customFormat="1" ht="22.5" x14ac:dyDescent="0.25">
      <c r="A33" s="6" t="s">
        <v>119</v>
      </c>
      <c r="B33" s="6" t="s">
        <v>130</v>
      </c>
      <c r="C33" s="5" t="s">
        <v>142</v>
      </c>
      <c r="D33" s="6" t="s">
        <v>68</v>
      </c>
      <c r="E33" s="7">
        <v>13.2</v>
      </c>
      <c r="F33" s="125">
        <f t="shared" si="0"/>
        <v>8.48</v>
      </c>
      <c r="G33" s="125">
        <f t="shared" si="1"/>
        <v>111.94</v>
      </c>
      <c r="H33" s="127"/>
      <c r="I33" s="126">
        <f t="shared" si="2"/>
        <v>8.48</v>
      </c>
      <c r="L33" s="9">
        <v>8.48</v>
      </c>
    </row>
    <row r="34" spans="1:14" s="1" customFormat="1" ht="33.75" x14ac:dyDescent="0.25">
      <c r="A34" s="6" t="s">
        <v>120</v>
      </c>
      <c r="B34" s="6" t="s">
        <v>131</v>
      </c>
      <c r="C34" s="5" t="s">
        <v>143</v>
      </c>
      <c r="D34" s="6" t="s">
        <v>149</v>
      </c>
      <c r="E34" s="7">
        <v>290.39999999999998</v>
      </c>
      <c r="F34" s="125">
        <f t="shared" si="0"/>
        <v>2.34</v>
      </c>
      <c r="G34" s="125">
        <f t="shared" si="1"/>
        <v>679.54</v>
      </c>
      <c r="I34" s="126">
        <f t="shared" si="2"/>
        <v>2.34</v>
      </c>
      <c r="L34" s="9">
        <v>2.34</v>
      </c>
    </row>
    <row r="35" spans="1:14" s="1" customFormat="1" x14ac:dyDescent="0.25">
      <c r="A35" s="28" t="s">
        <v>153</v>
      </c>
      <c r="B35" s="28"/>
      <c r="C35" s="29" t="s">
        <v>146</v>
      </c>
      <c r="D35" s="6"/>
      <c r="E35" s="7"/>
      <c r="F35" s="125"/>
      <c r="G35" s="125"/>
      <c r="H35" s="127">
        <f>SUM(G36:G41)</f>
        <v>138946.04</v>
      </c>
      <c r="I35" s="126"/>
      <c r="L35" s="9"/>
    </row>
    <row r="36" spans="1:14" s="1" customFormat="1" ht="22.5" x14ac:dyDescent="0.25">
      <c r="A36" s="6" t="s">
        <v>154</v>
      </c>
      <c r="B36" s="6" t="s">
        <v>95</v>
      </c>
      <c r="C36" s="5" t="s">
        <v>92</v>
      </c>
      <c r="D36" s="6" t="s">
        <v>122</v>
      </c>
      <c r="E36" s="7">
        <v>4198.75</v>
      </c>
      <c r="F36" s="125">
        <f t="shared" si="0"/>
        <v>15.15</v>
      </c>
      <c r="G36" s="125">
        <f t="shared" si="1"/>
        <v>63611.06</v>
      </c>
      <c r="H36" s="127"/>
      <c r="I36" s="126">
        <f t="shared" si="2"/>
        <v>15.15</v>
      </c>
      <c r="L36" s="9">
        <v>15.15</v>
      </c>
    </row>
    <row r="37" spans="1:14" s="1" customFormat="1" ht="22.5" x14ac:dyDescent="0.25">
      <c r="A37" s="6" t="s">
        <v>155</v>
      </c>
      <c r="B37" s="6" t="s">
        <v>93</v>
      </c>
      <c r="C37" s="5" t="s">
        <v>147</v>
      </c>
      <c r="D37" s="6" t="s">
        <v>121</v>
      </c>
      <c r="E37" s="7">
        <v>85</v>
      </c>
      <c r="F37" s="125">
        <f t="shared" ref="F37" si="3">ROUND(I37,2)</f>
        <v>350.5</v>
      </c>
      <c r="G37" s="125">
        <f t="shared" ref="G37" si="4">ROUND(F37*E37,2)</f>
        <v>29792.5</v>
      </c>
      <c r="H37" s="127"/>
      <c r="I37" s="126">
        <f t="shared" si="2"/>
        <v>350.5</v>
      </c>
      <c r="L37" s="9">
        <v>350.5</v>
      </c>
    </row>
    <row r="38" spans="1:14" s="1" customFormat="1" ht="33.75" x14ac:dyDescent="0.25">
      <c r="A38" s="6" t="s">
        <v>156</v>
      </c>
      <c r="B38" s="6" t="s">
        <v>96</v>
      </c>
      <c r="C38" s="5" t="s">
        <v>148</v>
      </c>
      <c r="D38" s="6" t="s">
        <v>121</v>
      </c>
      <c r="E38" s="7">
        <v>92</v>
      </c>
      <c r="F38" s="125">
        <f t="shared" ref="F38:F64" si="5">ROUND(I38,2)</f>
        <v>421.19</v>
      </c>
      <c r="G38" s="125">
        <f t="shared" ref="G38:G64" si="6">ROUND(F38*E38,2)</f>
        <v>38749.480000000003</v>
      </c>
      <c r="H38" s="127"/>
      <c r="I38" s="126">
        <f t="shared" si="2"/>
        <v>421.19</v>
      </c>
      <c r="L38" s="9">
        <v>421.19</v>
      </c>
    </row>
    <row r="39" spans="1:14" s="1" customFormat="1" ht="33.75" x14ac:dyDescent="0.25">
      <c r="A39" s="6" t="s">
        <v>157</v>
      </c>
      <c r="B39" s="6" t="s">
        <v>185</v>
      </c>
      <c r="C39" s="5" t="s">
        <v>206</v>
      </c>
      <c r="D39" s="6" t="s">
        <v>121</v>
      </c>
      <c r="E39" s="7">
        <v>1</v>
      </c>
      <c r="F39" s="125">
        <f t="shared" si="5"/>
        <v>465.28</v>
      </c>
      <c r="G39" s="125">
        <f t="shared" si="6"/>
        <v>465.28</v>
      </c>
      <c r="H39" s="127"/>
      <c r="I39" s="126">
        <f t="shared" si="2"/>
        <v>465.28</v>
      </c>
      <c r="L39" s="9">
        <v>465.28</v>
      </c>
    </row>
    <row r="40" spans="1:14" s="1" customFormat="1" ht="22.5" x14ac:dyDescent="0.25">
      <c r="A40" s="6" t="s">
        <v>158</v>
      </c>
      <c r="B40" s="6" t="s">
        <v>152</v>
      </c>
      <c r="C40" s="5" t="s">
        <v>207</v>
      </c>
      <c r="D40" s="6" t="s">
        <v>121</v>
      </c>
      <c r="E40" s="7">
        <v>10</v>
      </c>
      <c r="F40" s="125">
        <f t="shared" si="5"/>
        <v>373.46</v>
      </c>
      <c r="G40" s="125">
        <f t="shared" si="6"/>
        <v>3734.6</v>
      </c>
      <c r="H40" s="127"/>
      <c r="I40" s="126">
        <f t="shared" si="2"/>
        <v>373.46</v>
      </c>
      <c r="L40" s="9">
        <v>373.46</v>
      </c>
    </row>
    <row r="41" spans="1:14" s="1" customFormat="1" ht="22.5" x14ac:dyDescent="0.25">
      <c r="A41" s="6" t="s">
        <v>159</v>
      </c>
      <c r="B41" s="6" t="s">
        <v>186</v>
      </c>
      <c r="C41" s="5" t="s">
        <v>208</v>
      </c>
      <c r="D41" s="6" t="s">
        <v>121</v>
      </c>
      <c r="E41" s="7">
        <v>8</v>
      </c>
      <c r="F41" s="125">
        <f t="shared" si="5"/>
        <v>324.14</v>
      </c>
      <c r="G41" s="125">
        <f t="shared" si="6"/>
        <v>2593.12</v>
      </c>
      <c r="H41" s="127"/>
      <c r="I41" s="126">
        <f t="shared" si="2"/>
        <v>324.14</v>
      </c>
      <c r="L41" s="9">
        <v>324.14</v>
      </c>
    </row>
    <row r="42" spans="1:14" s="1" customFormat="1" x14ac:dyDescent="0.25">
      <c r="A42" s="28" t="s">
        <v>160</v>
      </c>
      <c r="B42" s="28"/>
      <c r="C42" s="29" t="s">
        <v>209</v>
      </c>
      <c r="D42" s="6"/>
      <c r="E42" s="7"/>
      <c r="F42" s="125"/>
      <c r="G42" s="125"/>
      <c r="H42" s="127">
        <f>SUM(G43:G47)</f>
        <v>69419.86</v>
      </c>
      <c r="I42" s="126"/>
      <c r="L42" s="9"/>
    </row>
    <row r="43" spans="1:14" s="1" customFormat="1" ht="33.75" x14ac:dyDescent="0.25">
      <c r="A43" s="6" t="s">
        <v>161</v>
      </c>
      <c r="B43" s="6" t="s">
        <v>187</v>
      </c>
      <c r="C43" s="5" t="s">
        <v>210</v>
      </c>
      <c r="D43" s="6" t="s">
        <v>231</v>
      </c>
      <c r="E43" s="7">
        <v>307</v>
      </c>
      <c r="F43" s="125">
        <f t="shared" si="5"/>
        <v>98.26</v>
      </c>
      <c r="G43" s="125">
        <f t="shared" si="6"/>
        <v>30165.82</v>
      </c>
      <c r="H43" s="127"/>
      <c r="I43" s="126">
        <f t="shared" si="2"/>
        <v>98.26</v>
      </c>
      <c r="L43" s="9">
        <v>98.26</v>
      </c>
    </row>
    <row r="44" spans="1:14" s="1" customFormat="1" ht="22.5" x14ac:dyDescent="0.25">
      <c r="A44" s="6" t="s">
        <v>162</v>
      </c>
      <c r="B44" s="6" t="s">
        <v>188</v>
      </c>
      <c r="C44" s="5" t="s">
        <v>211</v>
      </c>
      <c r="D44" s="6" t="s">
        <v>231</v>
      </c>
      <c r="E44" s="7">
        <v>307</v>
      </c>
      <c r="F44" s="125">
        <f t="shared" si="5"/>
        <v>94.53</v>
      </c>
      <c r="G44" s="125">
        <f t="shared" si="6"/>
        <v>29020.71</v>
      </c>
      <c r="H44" s="127"/>
      <c r="I44" s="126">
        <f t="shared" si="2"/>
        <v>94.53</v>
      </c>
      <c r="L44" s="9">
        <v>94.53</v>
      </c>
    </row>
    <row r="45" spans="1:14" s="1" customFormat="1" ht="22.5" x14ac:dyDescent="0.25">
      <c r="A45" s="6" t="s">
        <v>163</v>
      </c>
      <c r="B45" s="6" t="s">
        <v>189</v>
      </c>
      <c r="C45" s="5" t="s">
        <v>212</v>
      </c>
      <c r="D45" s="6" t="s">
        <v>68</v>
      </c>
      <c r="E45" s="7">
        <v>97.760000000000019</v>
      </c>
      <c r="F45" s="125">
        <f t="shared" si="5"/>
        <v>71.08</v>
      </c>
      <c r="G45" s="125">
        <f t="shared" si="6"/>
        <v>6948.78</v>
      </c>
      <c r="H45" s="127"/>
      <c r="I45" s="126">
        <f t="shared" si="2"/>
        <v>71.08</v>
      </c>
      <c r="L45" s="9">
        <v>71.08</v>
      </c>
    </row>
    <row r="46" spans="1:14" s="1" customFormat="1" ht="67.5" x14ac:dyDescent="0.25">
      <c r="A46" s="6" t="s">
        <v>164</v>
      </c>
      <c r="B46" s="6" t="s">
        <v>190</v>
      </c>
      <c r="C46" s="5" t="s">
        <v>213</v>
      </c>
      <c r="D46" s="6" t="s">
        <v>68</v>
      </c>
      <c r="E46" s="7">
        <v>59.4</v>
      </c>
      <c r="F46" s="125">
        <f t="shared" si="5"/>
        <v>10.6</v>
      </c>
      <c r="G46" s="125">
        <f t="shared" si="6"/>
        <v>629.64</v>
      </c>
      <c r="H46" s="127"/>
      <c r="I46" s="126">
        <f t="shared" si="2"/>
        <v>10.6</v>
      </c>
      <c r="L46" s="9">
        <v>10.6</v>
      </c>
      <c r="N46" s="194"/>
    </row>
    <row r="47" spans="1:14" s="1" customFormat="1" ht="33.75" x14ac:dyDescent="0.25">
      <c r="A47" s="6" t="s">
        <v>165</v>
      </c>
      <c r="B47" s="6" t="s">
        <v>191</v>
      </c>
      <c r="C47" s="5" t="s">
        <v>214</v>
      </c>
      <c r="D47" s="6" t="s">
        <v>149</v>
      </c>
      <c r="E47" s="7">
        <v>928.28999999999985</v>
      </c>
      <c r="F47" s="125">
        <f t="shared" si="5"/>
        <v>2.86</v>
      </c>
      <c r="G47" s="125">
        <f t="shared" si="6"/>
        <v>2654.91</v>
      </c>
      <c r="H47" s="127"/>
      <c r="I47" s="126">
        <f t="shared" si="2"/>
        <v>2.86</v>
      </c>
      <c r="L47" s="9">
        <v>2.86</v>
      </c>
    </row>
    <row r="48" spans="1:14" s="1" customFormat="1" x14ac:dyDescent="0.25">
      <c r="A48" s="28" t="s">
        <v>166</v>
      </c>
      <c r="B48" s="28"/>
      <c r="C48" s="29" t="s">
        <v>215</v>
      </c>
      <c r="D48" s="6"/>
      <c r="E48" s="7"/>
      <c r="F48" s="125"/>
      <c r="G48" s="125"/>
      <c r="H48" s="127">
        <f>SUM(G49)</f>
        <v>2752.8</v>
      </c>
      <c r="I48" s="126"/>
      <c r="L48" s="9"/>
    </row>
    <row r="49" spans="1:14" s="1" customFormat="1" ht="45" x14ac:dyDescent="0.25">
      <c r="A49" s="6" t="s">
        <v>167</v>
      </c>
      <c r="B49" s="6" t="s">
        <v>192</v>
      </c>
      <c r="C49" s="5" t="s">
        <v>216</v>
      </c>
      <c r="D49" s="6" t="s">
        <v>67</v>
      </c>
      <c r="E49" s="7">
        <v>24</v>
      </c>
      <c r="F49" s="125">
        <f t="shared" si="5"/>
        <v>114.7</v>
      </c>
      <c r="G49" s="125">
        <f t="shared" si="6"/>
        <v>2752.8</v>
      </c>
      <c r="H49" s="127"/>
      <c r="I49" s="126">
        <f t="shared" si="2"/>
        <v>114.7</v>
      </c>
      <c r="L49" s="9">
        <v>114.7</v>
      </c>
    </row>
    <row r="50" spans="1:14" s="1" customFormat="1" x14ac:dyDescent="0.25">
      <c r="A50" s="28" t="s">
        <v>168</v>
      </c>
      <c r="B50" s="28"/>
      <c r="C50" s="29" t="s">
        <v>217</v>
      </c>
      <c r="D50" s="6"/>
      <c r="E50" s="7"/>
      <c r="F50" s="125"/>
      <c r="G50" s="125"/>
      <c r="H50" s="127">
        <f>SUM(G51)</f>
        <v>349468.09</v>
      </c>
      <c r="I50" s="126"/>
      <c r="L50" s="9"/>
    </row>
    <row r="51" spans="1:14" s="1" customFormat="1" ht="33.75" x14ac:dyDescent="0.25">
      <c r="A51" s="6" t="s">
        <v>169</v>
      </c>
      <c r="B51" s="6" t="s">
        <v>125</v>
      </c>
      <c r="C51" s="5" t="s">
        <v>218</v>
      </c>
      <c r="D51" s="6" t="s">
        <v>89</v>
      </c>
      <c r="E51" s="7">
        <v>12754.31</v>
      </c>
      <c r="F51" s="125">
        <f t="shared" si="5"/>
        <v>27.4</v>
      </c>
      <c r="G51" s="125">
        <f t="shared" si="6"/>
        <v>349468.09</v>
      </c>
      <c r="H51" s="127"/>
      <c r="I51" s="126">
        <f t="shared" si="2"/>
        <v>27.4</v>
      </c>
      <c r="L51" s="9">
        <v>27.4</v>
      </c>
    </row>
    <row r="52" spans="1:14" s="1" customFormat="1" x14ac:dyDescent="0.25">
      <c r="A52" s="28" t="s">
        <v>170</v>
      </c>
      <c r="B52" s="28"/>
      <c r="C52" s="29" t="s">
        <v>219</v>
      </c>
      <c r="D52" s="6"/>
      <c r="E52" s="7"/>
      <c r="F52" s="125"/>
      <c r="G52" s="125"/>
      <c r="H52" s="127">
        <f>SUM(G53:G56)</f>
        <v>1002167.61</v>
      </c>
      <c r="I52" s="126"/>
      <c r="L52" s="9"/>
    </row>
    <row r="53" spans="1:14" s="1" customFormat="1" ht="45" x14ac:dyDescent="0.25">
      <c r="A53" s="6" t="s">
        <v>171</v>
      </c>
      <c r="B53" s="6" t="s">
        <v>193</v>
      </c>
      <c r="C53" s="5" t="s">
        <v>220</v>
      </c>
      <c r="D53" s="6" t="s">
        <v>68</v>
      </c>
      <c r="E53" s="7">
        <v>59.2</v>
      </c>
      <c r="F53" s="125">
        <f t="shared" si="5"/>
        <v>65.64</v>
      </c>
      <c r="G53" s="125">
        <f t="shared" si="6"/>
        <v>3885.89</v>
      </c>
      <c r="H53" s="127"/>
      <c r="I53" s="126">
        <f t="shared" si="2"/>
        <v>65.64</v>
      </c>
      <c r="L53" s="9">
        <v>65.64</v>
      </c>
    </row>
    <row r="54" spans="1:14" s="1" customFormat="1" ht="22.5" x14ac:dyDescent="0.25">
      <c r="A54" s="6" t="s">
        <v>172</v>
      </c>
      <c r="B54" s="6" t="s">
        <v>194</v>
      </c>
      <c r="C54" s="5" t="s">
        <v>221</v>
      </c>
      <c r="D54" s="6" t="s">
        <v>67</v>
      </c>
      <c r="E54" s="7">
        <v>13482.449999999995</v>
      </c>
      <c r="F54" s="125">
        <f t="shared" si="5"/>
        <v>2.5499999999999998</v>
      </c>
      <c r="G54" s="125">
        <f t="shared" si="6"/>
        <v>34380.25</v>
      </c>
      <c r="H54" s="127"/>
      <c r="I54" s="126">
        <f t="shared" si="2"/>
        <v>2.5499999999999998</v>
      </c>
      <c r="L54" s="9">
        <v>2.5499999999999998</v>
      </c>
    </row>
    <row r="55" spans="1:14" s="1" customFormat="1" ht="33.75" x14ac:dyDescent="0.25">
      <c r="A55" s="6" t="s">
        <v>173</v>
      </c>
      <c r="B55" s="6" t="s">
        <v>195</v>
      </c>
      <c r="C55" s="5" t="s">
        <v>222</v>
      </c>
      <c r="D55" s="6" t="s">
        <v>67</v>
      </c>
      <c r="E55" s="7">
        <v>12753.51</v>
      </c>
      <c r="F55" s="125">
        <f t="shared" si="5"/>
        <v>71.14</v>
      </c>
      <c r="G55" s="125">
        <f t="shared" si="6"/>
        <v>907284.7</v>
      </c>
      <c r="H55" s="127"/>
      <c r="I55" s="126">
        <f t="shared" si="2"/>
        <v>71.14</v>
      </c>
      <c r="L55" s="9">
        <v>71.14</v>
      </c>
    </row>
    <row r="56" spans="1:14" s="1" customFormat="1" ht="33.75" x14ac:dyDescent="0.25">
      <c r="A56" s="6" t="s">
        <v>174</v>
      </c>
      <c r="B56" s="6" t="s">
        <v>196</v>
      </c>
      <c r="C56" s="5" t="s">
        <v>223</v>
      </c>
      <c r="D56" s="6" t="s">
        <v>67</v>
      </c>
      <c r="E56" s="7">
        <v>728.94</v>
      </c>
      <c r="F56" s="125">
        <f t="shared" si="5"/>
        <v>77.67</v>
      </c>
      <c r="G56" s="125">
        <f t="shared" si="6"/>
        <v>56616.77</v>
      </c>
      <c r="H56" s="127"/>
      <c r="I56" s="126">
        <f t="shared" si="2"/>
        <v>77.67</v>
      </c>
      <c r="L56" s="9">
        <v>77.67</v>
      </c>
    </row>
    <row r="57" spans="1:14" s="1" customFormat="1" x14ac:dyDescent="0.25">
      <c r="A57" s="28" t="s">
        <v>175</v>
      </c>
      <c r="B57" s="28"/>
      <c r="C57" s="29" t="s">
        <v>224</v>
      </c>
      <c r="D57" s="6"/>
      <c r="E57" s="7"/>
      <c r="F57" s="125"/>
      <c r="G57" s="125"/>
      <c r="H57" s="127">
        <f>SUM(G58:G61)</f>
        <v>251069.65999999997</v>
      </c>
      <c r="I57" s="126"/>
      <c r="L57" s="9"/>
    </row>
    <row r="58" spans="1:14" s="1" customFormat="1" ht="22.5" x14ac:dyDescent="0.25">
      <c r="A58" s="6" t="s">
        <v>176</v>
      </c>
      <c r="B58" s="6" t="s">
        <v>197</v>
      </c>
      <c r="C58" s="5" t="s">
        <v>225</v>
      </c>
      <c r="D58" s="6" t="s">
        <v>67</v>
      </c>
      <c r="E58" s="7">
        <v>624.75</v>
      </c>
      <c r="F58" s="125">
        <f t="shared" si="5"/>
        <v>18.61</v>
      </c>
      <c r="G58" s="125">
        <f t="shared" si="6"/>
        <v>11626.6</v>
      </c>
      <c r="H58" s="127"/>
      <c r="I58" s="126">
        <f t="shared" si="2"/>
        <v>18.61</v>
      </c>
      <c r="L58" s="9">
        <v>18.61</v>
      </c>
    </row>
    <row r="59" spans="1:14" s="1" customFormat="1" ht="33.75" x14ac:dyDescent="0.25">
      <c r="A59" s="6" t="s">
        <v>177</v>
      </c>
      <c r="B59" s="6" t="s">
        <v>191</v>
      </c>
      <c r="C59" s="5" t="s">
        <v>214</v>
      </c>
      <c r="D59" s="6" t="s">
        <v>149</v>
      </c>
      <c r="E59" s="7">
        <v>74.970000000000013</v>
      </c>
      <c r="F59" s="125">
        <f t="shared" si="5"/>
        <v>2.86</v>
      </c>
      <c r="G59" s="125">
        <f t="shared" si="6"/>
        <v>214.41</v>
      </c>
      <c r="H59" s="127"/>
      <c r="I59" s="126">
        <f t="shared" si="2"/>
        <v>2.86</v>
      </c>
      <c r="L59" s="9">
        <v>2.86</v>
      </c>
    </row>
    <row r="60" spans="1:14" s="1" customFormat="1" ht="22.5" x14ac:dyDescent="0.25">
      <c r="A60" s="6" t="s">
        <v>178</v>
      </c>
      <c r="B60" s="6" t="s">
        <v>198</v>
      </c>
      <c r="C60" s="5" t="s">
        <v>226</v>
      </c>
      <c r="D60" s="6" t="s">
        <v>121</v>
      </c>
      <c r="E60" s="7">
        <v>67</v>
      </c>
      <c r="F60" s="125">
        <f t="shared" si="5"/>
        <v>807.23</v>
      </c>
      <c r="G60" s="125">
        <f t="shared" si="6"/>
        <v>54084.41</v>
      </c>
      <c r="H60" s="127"/>
      <c r="I60" s="126">
        <f t="shared" si="2"/>
        <v>807.23</v>
      </c>
      <c r="L60" s="9">
        <v>807.23</v>
      </c>
    </row>
    <row r="61" spans="1:14" s="1" customFormat="1" ht="22.5" x14ac:dyDescent="0.25">
      <c r="A61" s="6" t="s">
        <v>179</v>
      </c>
      <c r="B61" s="6" t="s">
        <v>199</v>
      </c>
      <c r="C61" s="5" t="s">
        <v>227</v>
      </c>
      <c r="D61" s="6" t="s">
        <v>121</v>
      </c>
      <c r="E61" s="7">
        <v>214</v>
      </c>
      <c r="F61" s="125">
        <f t="shared" si="5"/>
        <v>865.16</v>
      </c>
      <c r="G61" s="125">
        <f t="shared" si="6"/>
        <v>185144.24</v>
      </c>
      <c r="H61" s="127"/>
      <c r="I61" s="126">
        <f t="shared" si="2"/>
        <v>865.16</v>
      </c>
      <c r="L61" s="9">
        <v>865.16</v>
      </c>
    </row>
    <row r="62" spans="1:14" s="1" customFormat="1" x14ac:dyDescent="0.25">
      <c r="A62" s="28" t="s">
        <v>180</v>
      </c>
      <c r="B62" s="28"/>
      <c r="C62" s="29" t="s">
        <v>228</v>
      </c>
      <c r="D62" s="6"/>
      <c r="E62" s="7"/>
      <c r="F62" s="125"/>
      <c r="G62" s="125"/>
      <c r="H62" s="127">
        <f>SUM(G63:G64)</f>
        <v>66697.510000000009</v>
      </c>
      <c r="I62" s="126"/>
      <c r="L62" s="9"/>
    </row>
    <row r="63" spans="1:14" s="1" customFormat="1" ht="33.75" x14ac:dyDescent="0.25">
      <c r="A63" s="6" t="s">
        <v>181</v>
      </c>
      <c r="B63" s="6" t="s">
        <v>200</v>
      </c>
      <c r="C63" s="5" t="s">
        <v>229</v>
      </c>
      <c r="D63" s="6" t="s">
        <v>67</v>
      </c>
      <c r="E63" s="7">
        <v>2901.61</v>
      </c>
      <c r="F63" s="125">
        <f t="shared" si="5"/>
        <v>17.11</v>
      </c>
      <c r="G63" s="125">
        <f t="shared" si="6"/>
        <v>49646.55</v>
      </c>
      <c r="H63" s="127"/>
      <c r="I63" s="126">
        <f t="shared" si="2"/>
        <v>17.11</v>
      </c>
      <c r="L63" s="9">
        <v>17.11</v>
      </c>
    </row>
    <row r="64" spans="1:14" s="1" customFormat="1" ht="33.75" x14ac:dyDescent="0.25">
      <c r="A64" s="6" t="s">
        <v>182</v>
      </c>
      <c r="B64" s="6" t="s">
        <v>201</v>
      </c>
      <c r="C64" s="5" t="s">
        <v>230</v>
      </c>
      <c r="D64" s="6" t="s">
        <v>121</v>
      </c>
      <c r="E64" s="7">
        <v>262</v>
      </c>
      <c r="F64" s="125">
        <f t="shared" si="5"/>
        <v>65.08</v>
      </c>
      <c r="G64" s="125">
        <f t="shared" si="6"/>
        <v>17050.96</v>
      </c>
      <c r="H64" s="127"/>
      <c r="I64" s="126">
        <f t="shared" si="2"/>
        <v>65.08</v>
      </c>
      <c r="L64" s="9">
        <v>65.08</v>
      </c>
      <c r="N64" s="194"/>
    </row>
    <row r="65" spans="1:12" s="1" customFormat="1" x14ac:dyDescent="0.25">
      <c r="A65" s="146"/>
      <c r="B65" s="146"/>
      <c r="C65" s="146"/>
      <c r="D65" s="146"/>
      <c r="E65" s="146"/>
      <c r="F65" s="146"/>
      <c r="G65" s="147"/>
      <c r="I65" s="95"/>
      <c r="L65" s="11"/>
    </row>
    <row r="66" spans="1:12" x14ac:dyDescent="0.25">
      <c r="A66" s="133" t="s">
        <v>4</v>
      </c>
      <c r="B66" s="133"/>
      <c r="C66" s="133"/>
      <c r="D66" s="133"/>
      <c r="E66" s="133"/>
      <c r="F66" s="133"/>
      <c r="G66" s="8">
        <f>SUM(G11:G64)</f>
        <v>8396577.3600000013</v>
      </c>
      <c r="H66" s="128"/>
    </row>
    <row r="67" spans="1:12" x14ac:dyDescent="0.25">
      <c r="A67" s="26"/>
      <c r="B67" s="26"/>
      <c r="C67" s="26"/>
      <c r="D67" s="26"/>
      <c r="E67" s="129" t="s">
        <v>90</v>
      </c>
      <c r="F67" s="26"/>
      <c r="G67" s="26"/>
    </row>
    <row r="68" spans="1:12" ht="15" customHeight="1" x14ac:dyDescent="0.25">
      <c r="A68" s="135" t="s">
        <v>85</v>
      </c>
      <c r="B68" s="135"/>
      <c r="C68" s="135"/>
      <c r="D68" s="135"/>
      <c r="E68" s="135"/>
      <c r="F68" s="135"/>
      <c r="G68" s="135"/>
    </row>
    <row r="69" spans="1:12" x14ac:dyDescent="0.25">
      <c r="A69" s="26"/>
      <c r="B69" s="26"/>
      <c r="C69" s="26"/>
      <c r="D69" s="26"/>
      <c r="E69" s="26"/>
      <c r="F69" s="26"/>
      <c r="G69" s="26"/>
    </row>
    <row r="70" spans="1:12" x14ac:dyDescent="0.25">
      <c r="A70" s="26"/>
      <c r="B70" s="26"/>
      <c r="C70" s="26"/>
      <c r="D70" s="26"/>
      <c r="E70" s="26"/>
      <c r="F70" s="26"/>
      <c r="G70" s="26"/>
    </row>
    <row r="71" spans="1:12" x14ac:dyDescent="0.25">
      <c r="A71" s="26"/>
      <c r="B71" s="26"/>
      <c r="C71" s="26"/>
      <c r="D71" s="26"/>
      <c r="E71" s="26"/>
      <c r="F71" s="26"/>
      <c r="G71" s="26"/>
    </row>
    <row r="72" spans="1:12" x14ac:dyDescent="0.25">
      <c r="A72" s="26"/>
      <c r="B72" s="26"/>
      <c r="C72" s="26"/>
      <c r="D72" s="26"/>
      <c r="E72" s="26"/>
      <c r="F72" s="26"/>
      <c r="G72" s="26"/>
    </row>
    <row r="73" spans="1:12" x14ac:dyDescent="0.25">
      <c r="A73" s="26"/>
      <c r="B73" s="26"/>
      <c r="C73" s="26"/>
      <c r="D73" s="26"/>
      <c r="E73" s="26"/>
      <c r="F73" s="26"/>
      <c r="G73" s="26"/>
    </row>
    <row r="74" spans="1:12" x14ac:dyDescent="0.25">
      <c r="A74" s="26"/>
      <c r="B74" s="26"/>
      <c r="C74" s="26"/>
      <c r="D74" s="26"/>
      <c r="E74" s="26"/>
      <c r="F74" s="26"/>
      <c r="G74" s="26"/>
    </row>
    <row r="75" spans="1:12" x14ac:dyDescent="0.25">
      <c r="A75" s="26"/>
      <c r="B75" s="26"/>
      <c r="C75" s="26"/>
      <c r="D75" s="26"/>
      <c r="E75" s="26"/>
      <c r="F75" s="26"/>
      <c r="G75" s="26"/>
    </row>
  </sheetData>
  <sheetProtection algorithmName="SHA-512" hashValue="joo8DMfDQu7oOUwYnfddaWjI4WEr/9g3Y8JSqLgcecz1g0AgbhP09/iVw3UHQ6Jpn97p/uN4e4G0JWo5S4JJsQ==" saltValue="+xIrZtUCTeH/Ph1A51Bmbg==" spinCount="100000" sheet="1" objects="1" scenarios="1" selectLockedCells="1"/>
  <mergeCells count="8">
    <mergeCell ref="A66:F66"/>
    <mergeCell ref="A7:G7"/>
    <mergeCell ref="A68:G68"/>
    <mergeCell ref="K1:K9"/>
    <mergeCell ref="I2:I6"/>
    <mergeCell ref="A8:G8"/>
    <mergeCell ref="A9:G9"/>
    <mergeCell ref="A65:G65"/>
  </mergeCells>
  <phoneticPr fontId="27" type="noConversion"/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65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AI57"/>
  <sheetViews>
    <sheetView topLeftCell="A7" workbookViewId="0">
      <selection activeCell="A48" sqref="A48"/>
    </sheetView>
  </sheetViews>
  <sheetFormatPr defaultRowHeight="15" x14ac:dyDescent="0.25"/>
  <cols>
    <col min="1" max="1" width="7.42578125" customWidth="1"/>
    <col min="2" max="2" width="52.28515625" customWidth="1"/>
    <col min="3" max="3" width="11.42578125" bestFit="1" customWidth="1"/>
    <col min="4" max="4" width="7.85546875" customWidth="1"/>
    <col min="5" max="16" width="7" bestFit="1" customWidth="1"/>
    <col min="17" max="17" width="7.42578125" customWidth="1"/>
    <col min="18" max="18" width="52.28515625" customWidth="1"/>
    <col min="19" max="19" width="11.42578125" bestFit="1" customWidth="1"/>
    <col min="20" max="20" width="7.85546875" customWidth="1"/>
    <col min="21" max="35" width="7" customWidth="1"/>
    <col min="37" max="37" width="53.5703125" bestFit="1" customWidth="1"/>
  </cols>
  <sheetData>
    <row r="9" spans="1:35" ht="19.5" x14ac:dyDescent="0.25">
      <c r="A9" s="148" t="s">
        <v>21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 t="s">
        <v>21</v>
      </c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31"/>
      <c r="AH9" s="131"/>
      <c r="AI9" s="93"/>
    </row>
    <row r="10" spans="1:35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spans="1:35" x14ac:dyDescent="0.25">
      <c r="A11" s="197" t="str">
        <f>ORÇAMENTO!A7</f>
        <v>OBJETO: RECAPEAMENTO ASFÁLTICO EM VIAS PÚBLICAS URBANAS DE CORONEL VIVIDA/PR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 t="str">
        <f>A11</f>
        <v>OBJETO: RECAPEAMENTO ASFÁLTICO EM VIAS PÚBLICAS URBANAS DE CORONEL VIVIDA/PR</v>
      </c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96"/>
      <c r="AH11" s="96"/>
      <c r="AI11" s="96"/>
    </row>
    <row r="12" spans="1:35" x14ac:dyDescent="0.25">
      <c r="A12" s="197" t="str">
        <f>ORÇAMENTO!A8</f>
        <v>Localização: RUAS 01 A 50 CONFORME PROJETO E DESCRIÇÃO.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 t="str">
        <f>A12</f>
        <v>Localização: RUAS 01 A 50 CONFORME PROJETO E DESCRIÇÃO.</v>
      </c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96"/>
      <c r="AH12" s="96"/>
      <c r="AI12" s="96"/>
    </row>
    <row r="13" spans="1:35" x14ac:dyDescent="0.25">
      <c r="A13" s="197" t="s">
        <v>22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 t="str">
        <f>A13</f>
        <v>Agente Promotor / Proponente: PREFEITURA MUNICIPAL DE CORONEL VIVIDA-PR</v>
      </c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5"/>
      <c r="AH13" s="15"/>
      <c r="AI13" s="15"/>
    </row>
    <row r="14" spans="1:35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5"/>
      <c r="R14" s="15"/>
      <c r="S14" s="15"/>
      <c r="T14" s="15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</row>
    <row r="15" spans="1:35" x14ac:dyDescent="0.25">
      <c r="A15" s="151" t="s">
        <v>9</v>
      </c>
      <c r="B15" s="150" t="s">
        <v>23</v>
      </c>
      <c r="C15" s="154" t="s">
        <v>24</v>
      </c>
      <c r="D15" s="130" t="s">
        <v>28</v>
      </c>
      <c r="E15" s="150" t="s">
        <v>10</v>
      </c>
      <c r="F15" s="150"/>
      <c r="G15" s="150" t="s">
        <v>11</v>
      </c>
      <c r="H15" s="150"/>
      <c r="I15" s="150" t="s">
        <v>12</v>
      </c>
      <c r="J15" s="150"/>
      <c r="K15" s="150" t="s">
        <v>13</v>
      </c>
      <c r="L15" s="150"/>
      <c r="M15" s="150" t="s">
        <v>14</v>
      </c>
      <c r="N15" s="150"/>
      <c r="O15" s="150" t="s">
        <v>15</v>
      </c>
      <c r="P15" s="157"/>
      <c r="Q15" s="201" t="s">
        <v>9</v>
      </c>
      <c r="R15" s="150" t="s">
        <v>23</v>
      </c>
      <c r="S15" s="154" t="s">
        <v>24</v>
      </c>
      <c r="T15" s="130" t="s">
        <v>28</v>
      </c>
      <c r="U15" s="150" t="s">
        <v>86</v>
      </c>
      <c r="V15" s="150"/>
      <c r="W15" s="150" t="s">
        <v>87</v>
      </c>
      <c r="X15" s="150"/>
      <c r="Y15" s="150" t="s">
        <v>88</v>
      </c>
      <c r="Z15" s="150"/>
      <c r="AA15" s="150" t="s">
        <v>232</v>
      </c>
      <c r="AB15" s="150"/>
      <c r="AC15" s="150" t="s">
        <v>233</v>
      </c>
      <c r="AD15" s="150"/>
      <c r="AE15" s="150" t="s">
        <v>234</v>
      </c>
      <c r="AF15" s="157"/>
      <c r="AG15" s="97"/>
      <c r="AH15" s="97"/>
      <c r="AI15" s="97"/>
    </row>
    <row r="16" spans="1:35" x14ac:dyDescent="0.25">
      <c r="A16" s="152"/>
      <c r="B16" s="153"/>
      <c r="C16" s="155"/>
      <c r="D16" s="132" t="s">
        <v>29</v>
      </c>
      <c r="E16" s="17" t="s">
        <v>16</v>
      </c>
      <c r="F16" s="18" t="s">
        <v>17</v>
      </c>
      <c r="G16" s="17" t="s">
        <v>16</v>
      </c>
      <c r="H16" s="18" t="s">
        <v>17</v>
      </c>
      <c r="I16" s="17" t="s">
        <v>16</v>
      </c>
      <c r="J16" s="18" t="s">
        <v>17</v>
      </c>
      <c r="K16" s="17" t="s">
        <v>16</v>
      </c>
      <c r="L16" s="18" t="s">
        <v>17</v>
      </c>
      <c r="M16" s="17" t="s">
        <v>16</v>
      </c>
      <c r="N16" s="18" t="s">
        <v>17</v>
      </c>
      <c r="O16" s="17" t="s">
        <v>16</v>
      </c>
      <c r="P16" s="117" t="s">
        <v>17</v>
      </c>
      <c r="Q16" s="202"/>
      <c r="R16" s="153"/>
      <c r="S16" s="155"/>
      <c r="T16" s="132" t="s">
        <v>29</v>
      </c>
      <c r="U16" s="17" t="s">
        <v>16</v>
      </c>
      <c r="V16" s="18" t="s">
        <v>17</v>
      </c>
      <c r="W16" s="17" t="s">
        <v>16</v>
      </c>
      <c r="X16" s="18" t="s">
        <v>17</v>
      </c>
      <c r="Y16" s="17" t="s">
        <v>16</v>
      </c>
      <c r="Z16" s="18" t="s">
        <v>17</v>
      </c>
      <c r="AA16" s="17" t="s">
        <v>16</v>
      </c>
      <c r="AB16" s="18" t="s">
        <v>17</v>
      </c>
      <c r="AC16" s="17" t="s">
        <v>16</v>
      </c>
      <c r="AD16" s="18" t="s">
        <v>17</v>
      </c>
      <c r="AE16" s="17" t="s">
        <v>16</v>
      </c>
      <c r="AF16" s="117" t="s">
        <v>17</v>
      </c>
      <c r="AG16" s="97"/>
      <c r="AH16" s="97"/>
      <c r="AI16" s="97"/>
    </row>
    <row r="17" spans="1:35" ht="16.5" customHeight="1" x14ac:dyDescent="0.25">
      <c r="A17" s="118" t="str">
        <f>ORÇAMENTO!A11</f>
        <v>1.</v>
      </c>
      <c r="B17" s="19" t="str">
        <f>ORÇAMENTO!C11</f>
        <v xml:space="preserve">PAVIMENTAÇÃO EM C.B.U.Q EM DIVERSAS RUAS </v>
      </c>
      <c r="C17" s="20">
        <f>ORÇAMENTO!G66</f>
        <v>8396577.3600000013</v>
      </c>
      <c r="D17" s="30">
        <f>((C17*100)/$C$45)/100</f>
        <v>1</v>
      </c>
      <c r="E17" s="20"/>
      <c r="F17" s="20">
        <f>E17</f>
        <v>0</v>
      </c>
      <c r="G17" s="20"/>
      <c r="H17" s="20">
        <f>F17+G17</f>
        <v>0</v>
      </c>
      <c r="I17" s="20"/>
      <c r="J17" s="20">
        <f t="shared" ref="J17:J40" si="0">H17+I17</f>
        <v>0</v>
      </c>
      <c r="K17" s="20"/>
      <c r="L17" s="20">
        <f t="shared" ref="L17:L40" si="1">J17+K17</f>
        <v>0</v>
      </c>
      <c r="M17" s="20"/>
      <c r="N17" s="20">
        <f t="shared" ref="N17:N40" si="2">L17+M17</f>
        <v>0</v>
      </c>
      <c r="O17" s="20"/>
      <c r="P17" s="119">
        <f t="shared" ref="P17:P40" si="3">N17+O17</f>
        <v>0</v>
      </c>
      <c r="Q17" s="203" t="str">
        <f>A17</f>
        <v>1.</v>
      </c>
      <c r="R17" s="19" t="str">
        <f>B17</f>
        <v xml:space="preserve">PAVIMENTAÇÃO EM C.B.U.Q EM DIVERSAS RUAS </v>
      </c>
      <c r="S17" s="20">
        <f>C17</f>
        <v>8396577.3600000013</v>
      </c>
      <c r="T17" s="30">
        <f>((S17*100)/$C$45)/100</f>
        <v>1</v>
      </c>
      <c r="U17" s="20"/>
      <c r="V17" s="20">
        <f t="shared" ref="V17:V40" si="4">P17+U17</f>
        <v>0</v>
      </c>
      <c r="W17" s="20"/>
      <c r="X17" s="20">
        <f t="shared" ref="X17:X40" si="5">V17+W17</f>
        <v>0</v>
      </c>
      <c r="Y17" s="20"/>
      <c r="Z17" s="20">
        <f t="shared" ref="Z17:Z40" si="6">X17+Y17</f>
        <v>0</v>
      </c>
      <c r="AA17" s="20"/>
      <c r="AB17" s="20">
        <f t="shared" ref="AB17:AB40" si="7">Z17+AA17</f>
        <v>0</v>
      </c>
      <c r="AC17" s="20"/>
      <c r="AD17" s="20">
        <f t="shared" ref="AD17:AD40" si="8">AB17+AC17</f>
        <v>0</v>
      </c>
      <c r="AE17" s="20"/>
      <c r="AF17" s="119">
        <f t="shared" ref="AF17:AF40" si="9">AD17+AE17</f>
        <v>0</v>
      </c>
      <c r="AG17" s="98"/>
      <c r="AH17" s="98"/>
      <c r="AI17" s="98"/>
    </row>
    <row r="18" spans="1:35" ht="16.5" customHeight="1" x14ac:dyDescent="0.25">
      <c r="A18" s="118" t="s">
        <v>98</v>
      </c>
      <c r="B18" s="19" t="str">
        <f>ORÇAMENTO!C12</f>
        <v>ADMINISTRAÇÃO DA OBRA</v>
      </c>
      <c r="C18" s="20">
        <f>ORÇAMENTO!H12</f>
        <v>86148.28</v>
      </c>
      <c r="D18" s="30">
        <f t="shared" ref="D18:D42" si="10">((C18*100)/$C$45)/100</f>
        <v>1.025992810003718E-2</v>
      </c>
      <c r="E18" s="21">
        <v>13.878470530411196</v>
      </c>
      <c r="F18" s="20">
        <f t="shared" ref="F18:F40" si="11">E18</f>
        <v>13.878470530411196</v>
      </c>
      <c r="G18" s="21">
        <v>14.998019768188794</v>
      </c>
      <c r="H18" s="20">
        <f t="shared" ref="H18:H40" si="12">F18+G18</f>
        <v>28.87649029859999</v>
      </c>
      <c r="I18" s="21">
        <v>13.841270418890742</v>
      </c>
      <c r="J18" s="20">
        <f t="shared" si="0"/>
        <v>42.717760717490734</v>
      </c>
      <c r="K18" s="21">
        <v>13.924798341367032</v>
      </c>
      <c r="L18" s="20">
        <f t="shared" si="1"/>
        <v>56.642559058857763</v>
      </c>
      <c r="M18" s="21">
        <v>14.707309297052973</v>
      </c>
      <c r="N18" s="20">
        <f t="shared" si="2"/>
        <v>71.349868355910729</v>
      </c>
      <c r="O18" s="21">
        <v>15.504596193767009</v>
      </c>
      <c r="P18" s="119">
        <f t="shared" si="3"/>
        <v>86.854464549677743</v>
      </c>
      <c r="Q18" s="203" t="str">
        <f t="shared" ref="Q18:Q30" si="13">A18</f>
        <v>1.1.</v>
      </c>
      <c r="R18" s="19" t="str">
        <f t="shared" ref="R18:R30" si="14">B18</f>
        <v>ADMINISTRAÇÃO DA OBRA</v>
      </c>
      <c r="S18" s="20">
        <f t="shared" ref="S18:S30" si="15">C18</f>
        <v>86148.28</v>
      </c>
      <c r="T18" s="30">
        <f t="shared" ref="T18:T42" si="16">((S18*100)/$C$45)/100</f>
        <v>1.025992810003718E-2</v>
      </c>
      <c r="U18" s="21">
        <v>3.1901295567804286</v>
      </c>
      <c r="V18" s="20">
        <f t="shared" si="4"/>
        <v>90.044594106458177</v>
      </c>
      <c r="W18" s="21">
        <v>1.7079311580736622</v>
      </c>
      <c r="X18" s="20">
        <f t="shared" si="5"/>
        <v>91.75252526453184</v>
      </c>
      <c r="Y18" s="21">
        <v>1.9075630462423814</v>
      </c>
      <c r="Z18" s="20">
        <f t="shared" si="6"/>
        <v>93.660088310774228</v>
      </c>
      <c r="AA18" s="21">
        <v>1.8849918278982956</v>
      </c>
      <c r="AB18" s="20">
        <f t="shared" si="7"/>
        <v>95.545080138672517</v>
      </c>
      <c r="AC18" s="21">
        <v>1.6610831966857988</v>
      </c>
      <c r="AD18" s="20">
        <f t="shared" si="8"/>
        <v>97.206163335358312</v>
      </c>
      <c r="AE18" s="21">
        <v>2.7938366646416792</v>
      </c>
      <c r="AF18" s="119">
        <f t="shared" si="9"/>
        <v>99.999999999999986</v>
      </c>
      <c r="AG18" s="98"/>
      <c r="AH18" s="98"/>
      <c r="AI18" s="98"/>
    </row>
    <row r="19" spans="1:35" ht="16.5" customHeight="1" x14ac:dyDescent="0.25">
      <c r="A19" s="118" t="s">
        <v>100</v>
      </c>
      <c r="B19" s="19" t="str">
        <f>ORÇAMENTO!C14</f>
        <v>SERVIÇOS INICIAIS</v>
      </c>
      <c r="C19" s="20">
        <f>ORÇAMENTO!H14</f>
        <v>119868.45</v>
      </c>
      <c r="D19" s="30">
        <f t="shared" si="10"/>
        <v>1.4275870376784093E-2</v>
      </c>
      <c r="E19" s="21">
        <v>16.080034696491722</v>
      </c>
      <c r="F19" s="20">
        <f t="shared" si="11"/>
        <v>16.080034696491722</v>
      </c>
      <c r="G19" s="21">
        <v>14.836821866295615</v>
      </c>
      <c r="H19" s="20">
        <f t="shared" si="12"/>
        <v>30.916856562787338</v>
      </c>
      <c r="I19" s="21">
        <v>16.052237558148303</v>
      </c>
      <c r="J19" s="20">
        <f t="shared" si="0"/>
        <v>46.969094120935637</v>
      </c>
      <c r="K19" s="21">
        <v>13.723206102518986</v>
      </c>
      <c r="L19" s="20">
        <f t="shared" si="1"/>
        <v>60.692300223454623</v>
      </c>
      <c r="M19" s="21">
        <v>16.535638303268478</v>
      </c>
      <c r="N19" s="20">
        <f t="shared" si="2"/>
        <v>77.227938526723108</v>
      </c>
      <c r="O19" s="21">
        <v>22.77206147327686</v>
      </c>
      <c r="P19" s="119">
        <f t="shared" si="3"/>
        <v>99.999999999999972</v>
      </c>
      <c r="Q19" s="203" t="str">
        <f t="shared" si="13"/>
        <v>1.2.</v>
      </c>
      <c r="R19" s="19" t="str">
        <f t="shared" si="14"/>
        <v>SERVIÇOS INICIAIS</v>
      </c>
      <c r="S19" s="20">
        <f t="shared" si="15"/>
        <v>119868.45</v>
      </c>
      <c r="T19" s="30">
        <f t="shared" si="16"/>
        <v>1.4275870376784093E-2</v>
      </c>
      <c r="U19" s="21"/>
      <c r="V19" s="20">
        <f t="shared" si="4"/>
        <v>99.999999999999972</v>
      </c>
      <c r="W19" s="21"/>
      <c r="X19" s="20">
        <f t="shared" si="5"/>
        <v>99.999999999999972</v>
      </c>
      <c r="Y19" s="21"/>
      <c r="Z19" s="20">
        <f t="shared" si="6"/>
        <v>99.999999999999972</v>
      </c>
      <c r="AA19" s="21"/>
      <c r="AB19" s="20">
        <f t="shared" si="7"/>
        <v>99.999999999999972</v>
      </c>
      <c r="AC19" s="21"/>
      <c r="AD19" s="20">
        <f t="shared" si="8"/>
        <v>99.999999999999972</v>
      </c>
      <c r="AE19" s="21"/>
      <c r="AF19" s="119">
        <f t="shared" si="9"/>
        <v>99.999999999999972</v>
      </c>
      <c r="AG19" s="98"/>
      <c r="AH19" s="98"/>
      <c r="AI19" s="98"/>
    </row>
    <row r="20" spans="1:35" ht="16.5" customHeight="1" x14ac:dyDescent="0.25">
      <c r="A20" s="118" t="s">
        <v>103</v>
      </c>
      <c r="B20" s="19" t="str">
        <f>ORÇAMENTO!C17</f>
        <v>GUIA - MEIO FIO EM CONCRETO</v>
      </c>
      <c r="C20" s="20">
        <f>ORÇAMENTO!H17</f>
        <v>260197.28</v>
      </c>
      <c r="D20" s="30">
        <f t="shared" si="10"/>
        <v>3.0988493149546822E-2</v>
      </c>
      <c r="E20" s="21">
        <v>23.576195587320381</v>
      </c>
      <c r="F20" s="20">
        <f t="shared" si="11"/>
        <v>23.576195587320381</v>
      </c>
      <c r="G20" s="21">
        <v>12.829062622763892</v>
      </c>
      <c r="H20" s="20">
        <f t="shared" si="12"/>
        <v>36.40525821008427</v>
      </c>
      <c r="I20" s="21">
        <v>23.080504568007541</v>
      </c>
      <c r="J20" s="20">
        <f t="shared" si="0"/>
        <v>59.485762778091811</v>
      </c>
      <c r="K20" s="21">
        <v>15.182290262482137</v>
      </c>
      <c r="L20" s="20">
        <f t="shared" si="1"/>
        <v>74.668053040573952</v>
      </c>
      <c r="M20" s="21">
        <v>17.668954684909252</v>
      </c>
      <c r="N20" s="20">
        <f t="shared" si="2"/>
        <v>92.337007725483204</v>
      </c>
      <c r="O20" s="21">
        <v>7.6629922745167764</v>
      </c>
      <c r="P20" s="119">
        <f t="shared" si="3"/>
        <v>99.999999999999986</v>
      </c>
      <c r="Q20" s="203" t="str">
        <f t="shared" si="13"/>
        <v>1.3.</v>
      </c>
      <c r="R20" s="19" t="str">
        <f t="shared" si="14"/>
        <v>GUIA - MEIO FIO EM CONCRETO</v>
      </c>
      <c r="S20" s="20">
        <f t="shared" si="15"/>
        <v>260197.28</v>
      </c>
      <c r="T20" s="30">
        <f t="shared" si="16"/>
        <v>3.0988493149546822E-2</v>
      </c>
      <c r="U20" s="21"/>
      <c r="V20" s="20">
        <f t="shared" si="4"/>
        <v>99.999999999999986</v>
      </c>
      <c r="W20" s="21"/>
      <c r="X20" s="20">
        <f t="shared" si="5"/>
        <v>99.999999999999986</v>
      </c>
      <c r="Y20" s="21"/>
      <c r="Z20" s="20">
        <f t="shared" si="6"/>
        <v>99.999999999999986</v>
      </c>
      <c r="AA20" s="21"/>
      <c r="AB20" s="20">
        <f t="shared" si="7"/>
        <v>99.999999999999986</v>
      </c>
      <c r="AC20" s="21"/>
      <c r="AD20" s="20">
        <f t="shared" si="8"/>
        <v>99.999999999999986</v>
      </c>
      <c r="AE20" s="21"/>
      <c r="AF20" s="119">
        <f t="shared" si="9"/>
        <v>99.999999999999986</v>
      </c>
      <c r="AG20" s="98"/>
      <c r="AH20" s="98"/>
      <c r="AI20" s="98"/>
    </row>
    <row r="21" spans="1:35" ht="16.5" customHeight="1" x14ac:dyDescent="0.25">
      <c r="A21" s="118" t="s">
        <v>107</v>
      </c>
      <c r="B21" s="19" t="str">
        <f>ORÇAMENTO!C21</f>
        <v>REPERFILAMENTO DA  CAMADA BINDER</v>
      </c>
      <c r="C21" s="20">
        <f>ORÇAMENTO!H21</f>
        <v>1912840.1400000001</v>
      </c>
      <c r="D21" s="30">
        <f t="shared" si="10"/>
        <v>0.2278118878666533</v>
      </c>
      <c r="E21" s="21">
        <v>17.609592281647991</v>
      </c>
      <c r="F21" s="20">
        <f t="shared" si="11"/>
        <v>17.609592281647991</v>
      </c>
      <c r="G21" s="21">
        <v>16.249014496413242</v>
      </c>
      <c r="H21" s="20">
        <f t="shared" si="12"/>
        <v>33.85860677806123</v>
      </c>
      <c r="I21" s="21">
        <v>17.577869348426205</v>
      </c>
      <c r="J21" s="20">
        <f t="shared" si="0"/>
        <v>51.436476126487435</v>
      </c>
      <c r="K21" s="21">
        <v>15.027678456767765</v>
      </c>
      <c r="L21" s="20">
        <f t="shared" si="1"/>
        <v>66.464154583255194</v>
      </c>
      <c r="M21" s="21">
        <v>18.106739027239325</v>
      </c>
      <c r="N21" s="20">
        <f t="shared" si="2"/>
        <v>84.570893610494522</v>
      </c>
      <c r="O21" s="21">
        <v>15.429106389505417</v>
      </c>
      <c r="P21" s="119">
        <f t="shared" si="3"/>
        <v>99.999999999999943</v>
      </c>
      <c r="Q21" s="203" t="str">
        <f t="shared" si="13"/>
        <v>1.4.</v>
      </c>
      <c r="R21" s="19" t="str">
        <f t="shared" si="14"/>
        <v>REPERFILAMENTO DA  CAMADA BINDER</v>
      </c>
      <c r="S21" s="20">
        <f t="shared" si="15"/>
        <v>1912840.1400000001</v>
      </c>
      <c r="T21" s="30">
        <f t="shared" si="16"/>
        <v>0.2278118878666533</v>
      </c>
      <c r="U21" s="21"/>
      <c r="V21" s="20">
        <f t="shared" si="4"/>
        <v>99.999999999999943</v>
      </c>
      <c r="W21" s="21"/>
      <c r="X21" s="20">
        <f t="shared" si="5"/>
        <v>99.999999999999943</v>
      </c>
      <c r="Y21" s="21"/>
      <c r="Z21" s="20">
        <f t="shared" si="6"/>
        <v>99.999999999999943</v>
      </c>
      <c r="AA21" s="21"/>
      <c r="AB21" s="20">
        <f t="shared" si="7"/>
        <v>99.999999999999943</v>
      </c>
      <c r="AC21" s="21"/>
      <c r="AD21" s="20">
        <f t="shared" si="8"/>
        <v>99.999999999999943</v>
      </c>
      <c r="AE21" s="21"/>
      <c r="AF21" s="119">
        <f t="shared" si="9"/>
        <v>99.999999999999943</v>
      </c>
      <c r="AG21" s="98"/>
      <c r="AH21" s="98"/>
      <c r="AI21" s="98"/>
    </row>
    <row r="22" spans="1:35" ht="16.5" customHeight="1" x14ac:dyDescent="0.25">
      <c r="A22" s="118" t="s">
        <v>112</v>
      </c>
      <c r="B22" s="19" t="str">
        <f>ORÇAMENTO!C26</f>
        <v>REVESTIMENTO / RECAPEAMENTO EM C.B.U.Q  DA VIA</v>
      </c>
      <c r="C22" s="20">
        <f>ORÇAMENTO!H26</f>
        <v>4119067.7199999997</v>
      </c>
      <c r="D22" s="30">
        <f t="shared" si="10"/>
        <v>0.49056508901145873</v>
      </c>
      <c r="E22" s="21">
        <v>14.325788975224748</v>
      </c>
      <c r="F22" s="20">
        <f t="shared" si="11"/>
        <v>14.325788975224748</v>
      </c>
      <c r="G22" s="21">
        <v>18.058121410892465</v>
      </c>
      <c r="H22" s="20">
        <f t="shared" si="12"/>
        <v>32.383910386117215</v>
      </c>
      <c r="I22" s="21">
        <v>14.397100764475933</v>
      </c>
      <c r="J22" s="20">
        <f t="shared" si="0"/>
        <v>46.781011150593145</v>
      </c>
      <c r="K22" s="21">
        <v>16.791348378792744</v>
      </c>
      <c r="L22" s="20">
        <f t="shared" si="1"/>
        <v>63.572359529385892</v>
      </c>
      <c r="M22" s="21">
        <v>17.320196317659459</v>
      </c>
      <c r="N22" s="20">
        <f t="shared" si="2"/>
        <v>80.892555847045344</v>
      </c>
      <c r="O22" s="21">
        <v>19.107444152954621</v>
      </c>
      <c r="P22" s="119">
        <f t="shared" si="3"/>
        <v>99.999999999999972</v>
      </c>
      <c r="Q22" s="203" t="str">
        <f t="shared" si="13"/>
        <v>1.5.</v>
      </c>
      <c r="R22" s="19" t="str">
        <f t="shared" si="14"/>
        <v>REVESTIMENTO / RECAPEAMENTO EM C.B.U.Q  DA VIA</v>
      </c>
      <c r="S22" s="20">
        <f t="shared" si="15"/>
        <v>4119067.7199999997</v>
      </c>
      <c r="T22" s="30">
        <f t="shared" si="16"/>
        <v>0.49056508901145873</v>
      </c>
      <c r="U22" s="21"/>
      <c r="V22" s="20">
        <f t="shared" si="4"/>
        <v>99.999999999999972</v>
      </c>
      <c r="W22" s="21"/>
      <c r="X22" s="20">
        <f t="shared" si="5"/>
        <v>99.999999999999972</v>
      </c>
      <c r="Y22" s="21"/>
      <c r="Z22" s="20">
        <f t="shared" si="6"/>
        <v>99.999999999999972</v>
      </c>
      <c r="AA22" s="21"/>
      <c r="AB22" s="20">
        <f t="shared" si="7"/>
        <v>99.999999999999972</v>
      </c>
      <c r="AC22" s="21"/>
      <c r="AD22" s="20">
        <f t="shared" si="8"/>
        <v>99.999999999999972</v>
      </c>
      <c r="AE22" s="21"/>
      <c r="AF22" s="119">
        <f t="shared" si="9"/>
        <v>99.999999999999972</v>
      </c>
      <c r="AG22" s="98"/>
      <c r="AH22" s="98"/>
      <c r="AI22" s="98"/>
    </row>
    <row r="23" spans="1:35" ht="16.5" customHeight="1" x14ac:dyDescent="0.25">
      <c r="A23" s="118" t="s">
        <v>117</v>
      </c>
      <c r="B23" s="19" t="str">
        <f>ORÇAMENTO!C31</f>
        <v>EXECUÇÃO DE TRAVESSIA ELEVADAS OU ONDULÇÃO TRANSVERSAL</v>
      </c>
      <c r="C23" s="20">
        <f>ORÇAMENTO!H31</f>
        <v>17933.919999999998</v>
      </c>
      <c r="D23" s="30">
        <f t="shared" si="10"/>
        <v>2.1358607479083592E-3</v>
      </c>
      <c r="E23" s="21"/>
      <c r="F23" s="20">
        <f t="shared" si="11"/>
        <v>0</v>
      </c>
      <c r="G23" s="21"/>
      <c r="H23" s="20">
        <f t="shared" si="12"/>
        <v>0</v>
      </c>
      <c r="I23" s="21"/>
      <c r="J23" s="20">
        <f t="shared" si="0"/>
        <v>0</v>
      </c>
      <c r="K23" s="21"/>
      <c r="L23" s="20">
        <f t="shared" si="1"/>
        <v>0</v>
      </c>
      <c r="M23" s="21"/>
      <c r="N23" s="20">
        <f t="shared" si="2"/>
        <v>0</v>
      </c>
      <c r="O23" s="21">
        <v>100</v>
      </c>
      <c r="P23" s="119">
        <f t="shared" si="3"/>
        <v>100</v>
      </c>
      <c r="Q23" s="203" t="str">
        <f t="shared" si="13"/>
        <v>1.6.</v>
      </c>
      <c r="R23" s="19" t="str">
        <f t="shared" si="14"/>
        <v>EXECUÇÃO DE TRAVESSIA ELEVADAS OU ONDULÇÃO TRANSVERSAL</v>
      </c>
      <c r="S23" s="20">
        <f t="shared" si="15"/>
        <v>17933.919999999998</v>
      </c>
      <c r="T23" s="30">
        <f t="shared" si="16"/>
        <v>2.1358607479083592E-3</v>
      </c>
      <c r="U23" s="21"/>
      <c r="V23" s="20">
        <f t="shared" si="4"/>
        <v>100</v>
      </c>
      <c r="W23" s="21"/>
      <c r="X23" s="20">
        <f t="shared" si="5"/>
        <v>100</v>
      </c>
      <c r="Y23" s="21"/>
      <c r="Z23" s="20">
        <f t="shared" si="6"/>
        <v>100</v>
      </c>
      <c r="AA23" s="21"/>
      <c r="AB23" s="20">
        <f t="shared" si="7"/>
        <v>100</v>
      </c>
      <c r="AC23" s="21"/>
      <c r="AD23" s="20">
        <f t="shared" si="8"/>
        <v>100</v>
      </c>
      <c r="AE23" s="21"/>
      <c r="AF23" s="119">
        <f t="shared" si="9"/>
        <v>100</v>
      </c>
      <c r="AG23" s="98"/>
      <c r="AH23" s="98"/>
      <c r="AI23" s="98"/>
    </row>
    <row r="24" spans="1:35" ht="16.5" customHeight="1" x14ac:dyDescent="0.25">
      <c r="A24" s="118" t="s">
        <v>153</v>
      </c>
      <c r="B24" s="19" t="str">
        <f>ORÇAMENTO!C35</f>
        <v>SINALIZAÇÃO</v>
      </c>
      <c r="C24" s="20">
        <f>ORÇAMENTO!H35</f>
        <v>138946.04</v>
      </c>
      <c r="D24" s="30">
        <f t="shared" si="10"/>
        <v>1.6547937813556925E-2</v>
      </c>
      <c r="E24" s="21"/>
      <c r="F24" s="20">
        <f t="shared" si="11"/>
        <v>0</v>
      </c>
      <c r="G24" s="21"/>
      <c r="H24" s="20">
        <f t="shared" si="12"/>
        <v>0</v>
      </c>
      <c r="I24" s="21"/>
      <c r="J24" s="20">
        <f t="shared" si="0"/>
        <v>0</v>
      </c>
      <c r="K24" s="21"/>
      <c r="L24" s="20">
        <f t="shared" si="1"/>
        <v>0</v>
      </c>
      <c r="M24" s="21"/>
      <c r="N24" s="20">
        <f t="shared" si="2"/>
        <v>0</v>
      </c>
      <c r="O24" s="21"/>
      <c r="P24" s="119">
        <f t="shared" si="3"/>
        <v>0</v>
      </c>
      <c r="Q24" s="203" t="str">
        <f t="shared" si="13"/>
        <v>1.7.</v>
      </c>
      <c r="R24" s="19" t="str">
        <f t="shared" si="14"/>
        <v>SINALIZAÇÃO</v>
      </c>
      <c r="S24" s="20">
        <f t="shared" si="15"/>
        <v>138946.04</v>
      </c>
      <c r="T24" s="30">
        <f t="shared" si="16"/>
        <v>1.6547937813556925E-2</v>
      </c>
      <c r="U24" s="21">
        <v>100.00000000000004</v>
      </c>
      <c r="V24" s="20">
        <f t="shared" si="4"/>
        <v>100.00000000000004</v>
      </c>
      <c r="W24" s="21">
        <v>0</v>
      </c>
      <c r="X24" s="20">
        <f t="shared" si="5"/>
        <v>100.00000000000004</v>
      </c>
      <c r="Y24" s="21"/>
      <c r="Z24" s="20">
        <f t="shared" si="6"/>
        <v>100.00000000000004</v>
      </c>
      <c r="AA24" s="21"/>
      <c r="AB24" s="20">
        <f t="shared" si="7"/>
        <v>100.00000000000004</v>
      </c>
      <c r="AC24" s="21"/>
      <c r="AD24" s="20">
        <f t="shared" si="8"/>
        <v>100.00000000000004</v>
      </c>
      <c r="AE24" s="21"/>
      <c r="AF24" s="119">
        <f t="shared" si="9"/>
        <v>100.00000000000004</v>
      </c>
      <c r="AG24" s="98"/>
      <c r="AH24" s="98"/>
      <c r="AI24" s="98"/>
    </row>
    <row r="25" spans="1:35" ht="16.5" customHeight="1" x14ac:dyDescent="0.25">
      <c r="A25" s="118" t="s">
        <v>160</v>
      </c>
      <c r="B25" s="19" t="str">
        <f>ORÇAMENTO!C42</f>
        <v>URBANIZAÇÃO E CALÇADAS</v>
      </c>
      <c r="C25" s="20">
        <f>ORÇAMENTO!H42</f>
        <v>69419.86</v>
      </c>
      <c r="D25" s="30">
        <f t="shared" si="10"/>
        <v>8.2676377556771524E-3</v>
      </c>
      <c r="E25" s="21">
        <v>7.2170901036842512</v>
      </c>
      <c r="F25" s="20">
        <f t="shared" si="11"/>
        <v>7.2170901036842512</v>
      </c>
      <c r="G25" s="21">
        <v>3.5709361296427198</v>
      </c>
      <c r="H25" s="20">
        <f t="shared" si="12"/>
        <v>10.788026233326971</v>
      </c>
      <c r="I25" s="21">
        <v>0.36675445962827985</v>
      </c>
      <c r="J25" s="20">
        <f t="shared" si="0"/>
        <v>11.154780692955251</v>
      </c>
      <c r="K25" s="21">
        <v>23.770210897961224</v>
      </c>
      <c r="L25" s="20">
        <f t="shared" si="1"/>
        <v>34.924991590916477</v>
      </c>
      <c r="M25" s="21">
        <v>3.4824319576191818</v>
      </c>
      <c r="N25" s="20">
        <f t="shared" si="2"/>
        <v>38.407423548535661</v>
      </c>
      <c r="O25" s="21">
        <v>23.568367761734919</v>
      </c>
      <c r="P25" s="119">
        <f t="shared" si="3"/>
        <v>61.97579131027058</v>
      </c>
      <c r="Q25" s="203" t="str">
        <f t="shared" si="13"/>
        <v>1.8.</v>
      </c>
      <c r="R25" s="19" t="str">
        <f t="shared" si="14"/>
        <v>URBANIZAÇÃO E CALÇADAS</v>
      </c>
      <c r="S25" s="20">
        <f t="shared" si="15"/>
        <v>69419.86</v>
      </c>
      <c r="T25" s="30">
        <f t="shared" si="16"/>
        <v>8.2676377556771524E-3</v>
      </c>
      <c r="U25" s="21">
        <v>14.011707016221116</v>
      </c>
      <c r="V25" s="20">
        <f t="shared" si="4"/>
        <v>75.987498326491703</v>
      </c>
      <c r="W25" s="21">
        <v>6.8628769059042218</v>
      </c>
      <c r="X25" s="20">
        <f t="shared" si="5"/>
        <v>82.850375232395919</v>
      </c>
      <c r="Y25" s="21">
        <v>6.2909704970788694</v>
      </c>
      <c r="Z25" s="20">
        <f t="shared" si="6"/>
        <v>89.141345729474793</v>
      </c>
      <c r="AA25" s="21">
        <v>2.32135255407964</v>
      </c>
      <c r="AB25" s="20">
        <f t="shared" si="7"/>
        <v>91.462698283554431</v>
      </c>
      <c r="AC25" s="21">
        <v>4.3729015828525055</v>
      </c>
      <c r="AD25" s="20">
        <f t="shared" si="8"/>
        <v>95.835599866406938</v>
      </c>
      <c r="AE25" s="21">
        <v>4.1644001335930687</v>
      </c>
      <c r="AF25" s="119">
        <f t="shared" si="9"/>
        <v>100</v>
      </c>
      <c r="AG25" s="98"/>
      <c r="AH25" s="98"/>
      <c r="AI25" s="98"/>
    </row>
    <row r="26" spans="1:35" ht="16.5" customHeight="1" x14ac:dyDescent="0.25">
      <c r="A26" s="118" t="s">
        <v>166</v>
      </c>
      <c r="B26" s="19" t="str">
        <f>ORÇAMENTO!C48</f>
        <v>MURRETAS DE CONTENÇÃO</v>
      </c>
      <c r="C26" s="20">
        <f>ORÇAMENTO!H48</f>
        <v>2752.8</v>
      </c>
      <c r="D26" s="30">
        <f t="shared" si="10"/>
        <v>3.2784786967055343E-4</v>
      </c>
      <c r="E26" s="21">
        <v>100</v>
      </c>
      <c r="F26" s="20">
        <f t="shared" si="11"/>
        <v>100</v>
      </c>
      <c r="G26" s="21"/>
      <c r="H26" s="20">
        <f t="shared" si="12"/>
        <v>100</v>
      </c>
      <c r="I26" s="21"/>
      <c r="J26" s="20">
        <f t="shared" si="0"/>
        <v>100</v>
      </c>
      <c r="K26" s="21"/>
      <c r="L26" s="20">
        <f t="shared" si="1"/>
        <v>100</v>
      </c>
      <c r="M26" s="21"/>
      <c r="N26" s="20">
        <f t="shared" si="2"/>
        <v>100</v>
      </c>
      <c r="O26" s="21"/>
      <c r="P26" s="119">
        <f t="shared" si="3"/>
        <v>100</v>
      </c>
      <c r="Q26" s="203" t="str">
        <f t="shared" si="13"/>
        <v>1.9.</v>
      </c>
      <c r="R26" s="19" t="str">
        <f t="shared" si="14"/>
        <v>MURRETAS DE CONTENÇÃO</v>
      </c>
      <c r="S26" s="20">
        <f t="shared" si="15"/>
        <v>2752.8</v>
      </c>
      <c r="T26" s="30">
        <f t="shared" si="16"/>
        <v>3.2784786967055343E-4</v>
      </c>
      <c r="U26" s="21"/>
      <c r="V26" s="20">
        <f t="shared" si="4"/>
        <v>100</v>
      </c>
      <c r="W26" s="21"/>
      <c r="X26" s="20">
        <f t="shared" si="5"/>
        <v>100</v>
      </c>
      <c r="Y26" s="21"/>
      <c r="Z26" s="20">
        <f t="shared" si="6"/>
        <v>100</v>
      </c>
      <c r="AA26" s="21"/>
      <c r="AB26" s="20">
        <f t="shared" si="7"/>
        <v>100</v>
      </c>
      <c r="AC26" s="21"/>
      <c r="AD26" s="20">
        <f t="shared" si="8"/>
        <v>100</v>
      </c>
      <c r="AE26" s="21"/>
      <c r="AF26" s="119">
        <f t="shared" si="9"/>
        <v>100</v>
      </c>
      <c r="AG26" s="98"/>
      <c r="AH26" s="98"/>
      <c r="AI26" s="98"/>
    </row>
    <row r="27" spans="1:35" ht="16.5" customHeight="1" x14ac:dyDescent="0.25">
      <c r="A27" s="118" t="s">
        <v>168</v>
      </c>
      <c r="B27" s="19" t="str">
        <f>ORÇAMENTO!C50</f>
        <v>MEIO- FIO PAVER - MOLDADO IN-LOCO</v>
      </c>
      <c r="C27" s="20">
        <f>ORÇAMENTO!H50</f>
        <v>349468.09</v>
      </c>
      <c r="D27" s="30">
        <f t="shared" si="10"/>
        <v>4.1620302537175691E-2</v>
      </c>
      <c r="E27" s="21">
        <v>13.29519197824108</v>
      </c>
      <c r="F27" s="20">
        <f t="shared" si="11"/>
        <v>13.29519197824108</v>
      </c>
      <c r="G27" s="21">
        <v>7.2083084071188477</v>
      </c>
      <c r="H27" s="20">
        <f t="shared" si="12"/>
        <v>20.503500385359928</v>
      </c>
      <c r="I27" s="21">
        <v>5.7596216494659451</v>
      </c>
      <c r="J27" s="20">
        <f t="shared" si="0"/>
        <v>26.263122034825873</v>
      </c>
      <c r="K27" s="21">
        <v>7.1683219241182012</v>
      </c>
      <c r="L27" s="20">
        <f t="shared" si="1"/>
        <v>33.431443958944072</v>
      </c>
      <c r="M27" s="21">
        <v>3.0791160007871845</v>
      </c>
      <c r="N27" s="20">
        <f t="shared" si="2"/>
        <v>36.510559959731253</v>
      </c>
      <c r="O27" s="21">
        <v>6.4998420141897135</v>
      </c>
      <c r="P27" s="119">
        <f t="shared" si="3"/>
        <v>43.010401973920963</v>
      </c>
      <c r="Q27" s="203" t="str">
        <f t="shared" si="13"/>
        <v>1.10.</v>
      </c>
      <c r="R27" s="19" t="str">
        <f t="shared" si="14"/>
        <v>MEIO- FIO PAVER - MOLDADO IN-LOCO</v>
      </c>
      <c r="S27" s="20">
        <f t="shared" si="15"/>
        <v>349468.09</v>
      </c>
      <c r="T27" s="30">
        <f t="shared" si="16"/>
        <v>4.1620302537175691E-2</v>
      </c>
      <c r="U27" s="21">
        <v>9.990426765540434</v>
      </c>
      <c r="V27" s="20">
        <f t="shared" si="4"/>
        <v>53.000828739461397</v>
      </c>
      <c r="W27" s="21">
        <v>6.5306551275608014</v>
      </c>
      <c r="X27" s="20">
        <f t="shared" si="5"/>
        <v>59.531483867022196</v>
      </c>
      <c r="Y27" s="21">
        <v>10.188477463696586</v>
      </c>
      <c r="Z27" s="20">
        <f t="shared" si="6"/>
        <v>69.719961330718775</v>
      </c>
      <c r="AA27" s="21">
        <v>8.5761597452155396</v>
      </c>
      <c r="AB27" s="20">
        <f t="shared" si="7"/>
        <v>78.296121075934309</v>
      </c>
      <c r="AC27" s="21">
        <v>7.901172231190869</v>
      </c>
      <c r="AD27" s="20">
        <f t="shared" si="8"/>
        <v>86.197293307125179</v>
      </c>
      <c r="AE27" s="21">
        <v>13.8027066928748</v>
      </c>
      <c r="AF27" s="119">
        <f t="shared" si="9"/>
        <v>99.999999999999972</v>
      </c>
      <c r="AG27" s="98"/>
      <c r="AH27" s="98"/>
      <c r="AI27" s="98"/>
    </row>
    <row r="28" spans="1:35" ht="16.5" customHeight="1" x14ac:dyDescent="0.25">
      <c r="A28" s="118" t="s">
        <v>170</v>
      </c>
      <c r="B28" s="19" t="str">
        <f>ORÇAMENTO!C52</f>
        <v>PASSEIO</v>
      </c>
      <c r="C28" s="20">
        <f>ORÇAMENTO!H52</f>
        <v>1002167.61</v>
      </c>
      <c r="D28" s="30">
        <f t="shared" si="10"/>
        <v>0.11935429961905333</v>
      </c>
      <c r="E28" s="21">
        <v>7.9472974317197815</v>
      </c>
      <c r="F28" s="20">
        <f t="shared" si="11"/>
        <v>7.9472974317197815</v>
      </c>
      <c r="G28" s="21">
        <v>9.3648746396453433</v>
      </c>
      <c r="H28" s="20">
        <f t="shared" si="12"/>
        <v>17.312172071365126</v>
      </c>
      <c r="I28" s="21">
        <v>9.8896202013381114</v>
      </c>
      <c r="J28" s="20">
        <f t="shared" si="0"/>
        <v>27.201792272703237</v>
      </c>
      <c r="K28" s="21">
        <v>5.518416762403163</v>
      </c>
      <c r="L28" s="20">
        <f t="shared" si="1"/>
        <v>32.7202090351064</v>
      </c>
      <c r="M28" s="21">
        <v>7.1483211783696667</v>
      </c>
      <c r="N28" s="20">
        <f t="shared" si="2"/>
        <v>39.868530213476063</v>
      </c>
      <c r="O28" s="21">
        <v>8.7620379560682284</v>
      </c>
      <c r="P28" s="119">
        <f t="shared" si="3"/>
        <v>48.63056816954429</v>
      </c>
      <c r="Q28" s="203" t="str">
        <f t="shared" si="13"/>
        <v>1.11.</v>
      </c>
      <c r="R28" s="19" t="str">
        <f t="shared" si="14"/>
        <v>PASSEIO</v>
      </c>
      <c r="S28" s="20">
        <f t="shared" si="15"/>
        <v>1002167.61</v>
      </c>
      <c r="T28" s="30">
        <f t="shared" si="16"/>
        <v>0.11935429961905333</v>
      </c>
      <c r="U28" s="21">
        <v>7.2949170635145499</v>
      </c>
      <c r="V28" s="20">
        <f t="shared" si="4"/>
        <v>55.925485233058836</v>
      </c>
      <c r="W28" s="21">
        <v>9.810448595406509</v>
      </c>
      <c r="X28" s="20">
        <f t="shared" si="5"/>
        <v>65.735933828465349</v>
      </c>
      <c r="Y28" s="21">
        <v>9.1836442730864878</v>
      </c>
      <c r="Z28" s="20">
        <f t="shared" si="6"/>
        <v>74.919578101551835</v>
      </c>
      <c r="AA28" s="21">
        <v>8.7526634108855959</v>
      </c>
      <c r="AB28" s="20">
        <f t="shared" si="7"/>
        <v>83.672241512437438</v>
      </c>
      <c r="AC28" s="21">
        <v>7.2074986133327137</v>
      </c>
      <c r="AD28" s="20">
        <f t="shared" si="8"/>
        <v>90.879740125770155</v>
      </c>
      <c r="AE28" s="21">
        <v>9.1202598742298377</v>
      </c>
      <c r="AF28" s="119">
        <f t="shared" si="9"/>
        <v>100</v>
      </c>
      <c r="AG28" s="98"/>
      <c r="AH28" s="98"/>
      <c r="AI28" s="98"/>
    </row>
    <row r="29" spans="1:35" ht="16.5" customHeight="1" x14ac:dyDescent="0.25">
      <c r="A29" s="118" t="s">
        <v>175</v>
      </c>
      <c r="B29" s="19" t="str">
        <f>ORÇAMENTO!C57</f>
        <v>RAMPAS DE ACESSIBILIDADE</v>
      </c>
      <c r="C29" s="20">
        <f>ORÇAMENTO!H57</f>
        <v>251069.65999999997</v>
      </c>
      <c r="D29" s="30">
        <f t="shared" si="10"/>
        <v>2.9901428788836878E-2</v>
      </c>
      <c r="E29" s="21">
        <v>4.7550349174010114</v>
      </c>
      <c r="F29" s="20">
        <f t="shared" si="11"/>
        <v>4.7550349174010114</v>
      </c>
      <c r="G29" s="21">
        <v>7.5952545281209813</v>
      </c>
      <c r="H29" s="20">
        <f t="shared" si="12"/>
        <v>12.350289445521993</v>
      </c>
      <c r="I29" s="21">
        <v>8.8488990825638325</v>
      </c>
      <c r="J29" s="20">
        <f t="shared" si="0"/>
        <v>21.199188528085827</v>
      </c>
      <c r="K29" s="21">
        <v>10.076322594913227</v>
      </c>
      <c r="L29" s="20">
        <f t="shared" si="1"/>
        <v>31.275511122999056</v>
      </c>
      <c r="M29" s="21">
        <v>4.7182245278509729</v>
      </c>
      <c r="N29" s="20">
        <f t="shared" si="2"/>
        <v>35.993735650850027</v>
      </c>
      <c r="O29" s="21">
        <v>5.6798935561452986</v>
      </c>
      <c r="P29" s="119">
        <f t="shared" si="3"/>
        <v>41.673629206995329</v>
      </c>
      <c r="Q29" s="203" t="str">
        <f t="shared" si="13"/>
        <v>1.12.</v>
      </c>
      <c r="R29" s="19" t="str">
        <f t="shared" si="14"/>
        <v>RAMPAS DE ACESSIBILIDADE</v>
      </c>
      <c r="S29" s="20">
        <f t="shared" si="15"/>
        <v>251069.65999999997</v>
      </c>
      <c r="T29" s="30">
        <f t="shared" si="16"/>
        <v>2.9901428788836878E-2</v>
      </c>
      <c r="U29" s="21">
        <v>3.3536031394633667</v>
      </c>
      <c r="V29" s="20">
        <f t="shared" si="4"/>
        <v>45.027232346458696</v>
      </c>
      <c r="W29" s="21">
        <v>6.3856899316309264</v>
      </c>
      <c r="X29" s="20">
        <f t="shared" si="5"/>
        <v>51.412922278089624</v>
      </c>
      <c r="Y29" s="21">
        <v>10.562220509020555</v>
      </c>
      <c r="Z29" s="20">
        <f t="shared" si="6"/>
        <v>61.97514278711018</v>
      </c>
      <c r="AA29" s="21">
        <v>6.7764261121793847</v>
      </c>
      <c r="AB29" s="20">
        <f t="shared" si="7"/>
        <v>68.751568899289566</v>
      </c>
      <c r="AC29" s="21">
        <v>4.801181472902778</v>
      </c>
      <c r="AD29" s="20">
        <f t="shared" si="8"/>
        <v>73.552750372192349</v>
      </c>
      <c r="AE29" s="21">
        <v>26.447249627807658</v>
      </c>
      <c r="AF29" s="119">
        <f t="shared" si="9"/>
        <v>100</v>
      </c>
      <c r="AG29" s="98"/>
      <c r="AH29" s="98"/>
      <c r="AI29" s="98"/>
    </row>
    <row r="30" spans="1:35" ht="16.5" customHeight="1" x14ac:dyDescent="0.25">
      <c r="A30" s="118" t="s">
        <v>235</v>
      </c>
      <c r="B30" s="19" t="str">
        <f>ORÇAMENTO!C62</f>
        <v>VEGETAÇÃO</v>
      </c>
      <c r="C30" s="20">
        <f>ORÇAMENTO!H62</f>
        <v>66697.510000000009</v>
      </c>
      <c r="D30" s="30">
        <f t="shared" si="10"/>
        <v>7.9434163636408154E-3</v>
      </c>
      <c r="E30" s="21"/>
      <c r="F30" s="20">
        <f t="shared" si="11"/>
        <v>0</v>
      </c>
      <c r="G30" s="21"/>
      <c r="H30" s="20">
        <f t="shared" si="12"/>
        <v>0</v>
      </c>
      <c r="I30" s="21"/>
      <c r="J30" s="20">
        <f t="shared" si="0"/>
        <v>0</v>
      </c>
      <c r="K30" s="21"/>
      <c r="L30" s="20">
        <f t="shared" si="1"/>
        <v>0</v>
      </c>
      <c r="M30" s="21"/>
      <c r="N30" s="20">
        <f t="shared" si="2"/>
        <v>0</v>
      </c>
      <c r="O30" s="21"/>
      <c r="P30" s="119">
        <f t="shared" si="3"/>
        <v>0</v>
      </c>
      <c r="Q30" s="203" t="str">
        <f t="shared" si="13"/>
        <v>1.13</v>
      </c>
      <c r="R30" s="19" t="str">
        <f t="shared" si="14"/>
        <v>VEGETAÇÃO</v>
      </c>
      <c r="S30" s="20">
        <f t="shared" si="15"/>
        <v>66697.510000000009</v>
      </c>
      <c r="T30" s="30">
        <f t="shared" si="16"/>
        <v>7.9434163636408154E-3</v>
      </c>
      <c r="U30" s="21"/>
      <c r="V30" s="20">
        <f t="shared" si="4"/>
        <v>0</v>
      </c>
      <c r="W30" s="21"/>
      <c r="X30" s="20">
        <f t="shared" si="5"/>
        <v>0</v>
      </c>
      <c r="Y30" s="21"/>
      <c r="Z30" s="20">
        <f t="shared" si="6"/>
        <v>0</v>
      </c>
      <c r="AA30" s="21">
        <v>30.492636916472236</v>
      </c>
      <c r="AB30" s="20">
        <f t="shared" si="7"/>
        <v>30.492636916472236</v>
      </c>
      <c r="AC30" s="21">
        <v>34.64746710579071</v>
      </c>
      <c r="AD30" s="20">
        <f t="shared" si="8"/>
        <v>65.140104022262946</v>
      </c>
      <c r="AE30" s="21">
        <v>34.859895977737068</v>
      </c>
      <c r="AF30" s="119">
        <f t="shared" si="9"/>
        <v>100.00000000000001</v>
      </c>
      <c r="AG30" s="98"/>
      <c r="AH30" s="98"/>
      <c r="AI30" s="98"/>
    </row>
    <row r="31" spans="1:35" ht="15" hidden="1" customHeight="1" x14ac:dyDescent="0.25">
      <c r="A31" s="118"/>
      <c r="B31" s="19"/>
      <c r="C31" s="20"/>
      <c r="D31" s="30">
        <f t="shared" si="10"/>
        <v>0</v>
      </c>
      <c r="E31" s="21"/>
      <c r="F31" s="20">
        <f t="shared" si="11"/>
        <v>0</v>
      </c>
      <c r="G31" s="21"/>
      <c r="H31" s="20">
        <f t="shared" si="12"/>
        <v>0</v>
      </c>
      <c r="I31" s="21"/>
      <c r="J31" s="20">
        <f t="shared" si="0"/>
        <v>0</v>
      </c>
      <c r="K31" s="21">
        <f>H66*100</f>
        <v>0</v>
      </c>
      <c r="L31" s="20">
        <f t="shared" si="1"/>
        <v>0</v>
      </c>
      <c r="M31" s="21">
        <f>I66*100</f>
        <v>0</v>
      </c>
      <c r="N31" s="20">
        <f t="shared" si="2"/>
        <v>0</v>
      </c>
      <c r="O31" s="22"/>
      <c r="P31" s="119">
        <f t="shared" si="3"/>
        <v>0</v>
      </c>
      <c r="Q31" s="203"/>
      <c r="R31" s="19"/>
      <c r="S31" s="20"/>
      <c r="T31" s="30">
        <f t="shared" si="16"/>
        <v>0</v>
      </c>
      <c r="U31" s="22"/>
      <c r="V31" s="20">
        <f t="shared" si="4"/>
        <v>0</v>
      </c>
      <c r="W31" s="22"/>
      <c r="X31" s="20">
        <f t="shared" si="5"/>
        <v>0</v>
      </c>
      <c r="Y31" s="22"/>
      <c r="Z31" s="20">
        <f t="shared" si="6"/>
        <v>0</v>
      </c>
      <c r="AA31" s="22"/>
      <c r="AB31" s="20">
        <f t="shared" si="7"/>
        <v>0</v>
      </c>
      <c r="AC31" s="21">
        <f>O66*100</f>
        <v>0</v>
      </c>
      <c r="AD31" s="20">
        <f t="shared" si="8"/>
        <v>0</v>
      </c>
      <c r="AE31" s="22"/>
      <c r="AF31" s="119">
        <f t="shared" si="9"/>
        <v>0</v>
      </c>
      <c r="AG31" s="98"/>
      <c r="AH31" s="98"/>
      <c r="AI31" s="98"/>
    </row>
    <row r="32" spans="1:35" ht="15" hidden="1" customHeight="1" x14ac:dyDescent="0.25">
      <c r="A32" s="118"/>
      <c r="B32" s="19"/>
      <c r="C32" s="20"/>
      <c r="D32" s="30">
        <f t="shared" si="10"/>
        <v>0</v>
      </c>
      <c r="E32" s="21"/>
      <c r="F32" s="20">
        <f t="shared" si="11"/>
        <v>0</v>
      </c>
      <c r="G32" s="21"/>
      <c r="H32" s="20">
        <f t="shared" si="12"/>
        <v>0</v>
      </c>
      <c r="I32" s="21"/>
      <c r="J32" s="20">
        <f t="shared" si="0"/>
        <v>0</v>
      </c>
      <c r="K32" s="21">
        <f>H67*100</f>
        <v>0</v>
      </c>
      <c r="L32" s="20">
        <f t="shared" si="1"/>
        <v>0</v>
      </c>
      <c r="M32" s="21">
        <f>I67*100</f>
        <v>0</v>
      </c>
      <c r="N32" s="20">
        <f t="shared" si="2"/>
        <v>0</v>
      </c>
      <c r="O32" s="22"/>
      <c r="P32" s="119">
        <f t="shared" si="3"/>
        <v>0</v>
      </c>
      <c r="Q32" s="203"/>
      <c r="R32" s="19"/>
      <c r="S32" s="20"/>
      <c r="T32" s="30">
        <f t="shared" si="16"/>
        <v>0</v>
      </c>
      <c r="U32" s="22"/>
      <c r="V32" s="20">
        <f t="shared" si="4"/>
        <v>0</v>
      </c>
      <c r="W32" s="22"/>
      <c r="X32" s="20">
        <f t="shared" si="5"/>
        <v>0</v>
      </c>
      <c r="Y32" s="22"/>
      <c r="Z32" s="20">
        <f t="shared" si="6"/>
        <v>0</v>
      </c>
      <c r="AA32" s="22"/>
      <c r="AB32" s="20">
        <f t="shared" si="7"/>
        <v>0</v>
      </c>
      <c r="AC32" s="21">
        <f>O67*100</f>
        <v>0</v>
      </c>
      <c r="AD32" s="20">
        <f t="shared" si="8"/>
        <v>0</v>
      </c>
      <c r="AE32" s="22"/>
      <c r="AF32" s="119">
        <f t="shared" si="9"/>
        <v>0</v>
      </c>
      <c r="AG32" s="98"/>
      <c r="AH32" s="98"/>
      <c r="AI32" s="98"/>
    </row>
    <row r="33" spans="1:35" ht="15" hidden="1" customHeight="1" x14ac:dyDescent="0.25">
      <c r="A33" s="118"/>
      <c r="B33" s="19"/>
      <c r="C33" s="20"/>
      <c r="D33" s="30">
        <f t="shared" si="10"/>
        <v>0</v>
      </c>
      <c r="E33" s="21"/>
      <c r="F33" s="20">
        <f t="shared" si="11"/>
        <v>0</v>
      </c>
      <c r="G33" s="21"/>
      <c r="H33" s="20">
        <f t="shared" si="12"/>
        <v>0</v>
      </c>
      <c r="I33" s="21"/>
      <c r="J33" s="20">
        <f t="shared" si="0"/>
        <v>0</v>
      </c>
      <c r="K33" s="21">
        <f>H68*100</f>
        <v>0</v>
      </c>
      <c r="L33" s="20">
        <f t="shared" si="1"/>
        <v>0</v>
      </c>
      <c r="M33" s="21">
        <f>I68*100</f>
        <v>0</v>
      </c>
      <c r="N33" s="20">
        <f t="shared" si="2"/>
        <v>0</v>
      </c>
      <c r="O33" s="22"/>
      <c r="P33" s="119">
        <f t="shared" si="3"/>
        <v>0</v>
      </c>
      <c r="Q33" s="203"/>
      <c r="R33" s="19"/>
      <c r="S33" s="20"/>
      <c r="T33" s="30">
        <f t="shared" si="16"/>
        <v>0</v>
      </c>
      <c r="U33" s="22"/>
      <c r="V33" s="20">
        <f t="shared" si="4"/>
        <v>0</v>
      </c>
      <c r="W33" s="22"/>
      <c r="X33" s="20">
        <f t="shared" si="5"/>
        <v>0</v>
      </c>
      <c r="Y33" s="22"/>
      <c r="Z33" s="20">
        <f t="shared" si="6"/>
        <v>0</v>
      </c>
      <c r="AA33" s="22"/>
      <c r="AB33" s="20">
        <f t="shared" si="7"/>
        <v>0</v>
      </c>
      <c r="AC33" s="21">
        <f>O68*100</f>
        <v>0</v>
      </c>
      <c r="AD33" s="20">
        <f t="shared" si="8"/>
        <v>0</v>
      </c>
      <c r="AE33" s="22"/>
      <c r="AF33" s="119">
        <f t="shared" si="9"/>
        <v>0</v>
      </c>
      <c r="AG33" s="98"/>
      <c r="AH33" s="98"/>
      <c r="AI33" s="98"/>
    </row>
    <row r="34" spans="1:35" ht="15" hidden="1" customHeight="1" x14ac:dyDescent="0.25">
      <c r="A34" s="118"/>
      <c r="B34" s="19"/>
      <c r="C34" s="20"/>
      <c r="D34" s="30">
        <f t="shared" si="10"/>
        <v>0</v>
      </c>
      <c r="E34" s="21"/>
      <c r="F34" s="20">
        <f t="shared" si="11"/>
        <v>0</v>
      </c>
      <c r="G34" s="21"/>
      <c r="H34" s="20">
        <f t="shared" si="12"/>
        <v>0</v>
      </c>
      <c r="I34" s="21"/>
      <c r="J34" s="20">
        <f t="shared" si="0"/>
        <v>0</v>
      </c>
      <c r="K34" s="21">
        <f>H69*100</f>
        <v>0</v>
      </c>
      <c r="L34" s="20">
        <f t="shared" si="1"/>
        <v>0</v>
      </c>
      <c r="M34" s="21">
        <f>I69*100</f>
        <v>0</v>
      </c>
      <c r="N34" s="20">
        <f t="shared" si="2"/>
        <v>0</v>
      </c>
      <c r="O34" s="22"/>
      <c r="P34" s="119">
        <f t="shared" si="3"/>
        <v>0</v>
      </c>
      <c r="Q34" s="203"/>
      <c r="R34" s="19"/>
      <c r="S34" s="20"/>
      <c r="T34" s="30">
        <f t="shared" si="16"/>
        <v>0</v>
      </c>
      <c r="U34" s="22"/>
      <c r="V34" s="20">
        <f t="shared" si="4"/>
        <v>0</v>
      </c>
      <c r="W34" s="22"/>
      <c r="X34" s="20">
        <f t="shared" si="5"/>
        <v>0</v>
      </c>
      <c r="Y34" s="22"/>
      <c r="Z34" s="20">
        <f t="shared" si="6"/>
        <v>0</v>
      </c>
      <c r="AA34" s="22"/>
      <c r="AB34" s="20">
        <f t="shared" si="7"/>
        <v>0</v>
      </c>
      <c r="AC34" s="21">
        <f>O69*100</f>
        <v>0</v>
      </c>
      <c r="AD34" s="20">
        <f t="shared" si="8"/>
        <v>0</v>
      </c>
      <c r="AE34" s="22"/>
      <c r="AF34" s="119">
        <f t="shared" si="9"/>
        <v>0</v>
      </c>
      <c r="AG34" s="98"/>
      <c r="AH34" s="98"/>
      <c r="AI34" s="98"/>
    </row>
    <row r="35" spans="1:35" ht="15" hidden="1" customHeight="1" x14ac:dyDescent="0.25">
      <c r="A35" s="118"/>
      <c r="B35" s="19"/>
      <c r="C35" s="20"/>
      <c r="D35" s="30">
        <f t="shared" si="10"/>
        <v>0</v>
      </c>
      <c r="E35" s="21"/>
      <c r="F35" s="20">
        <f t="shared" si="11"/>
        <v>0</v>
      </c>
      <c r="G35" s="21"/>
      <c r="H35" s="20">
        <f t="shared" si="12"/>
        <v>0</v>
      </c>
      <c r="I35" s="21"/>
      <c r="J35" s="20">
        <f t="shared" si="0"/>
        <v>0</v>
      </c>
      <c r="K35" s="21">
        <f>H70*100</f>
        <v>0</v>
      </c>
      <c r="L35" s="20">
        <f t="shared" si="1"/>
        <v>0</v>
      </c>
      <c r="M35" s="21">
        <f>I70*100</f>
        <v>0</v>
      </c>
      <c r="N35" s="20">
        <f t="shared" si="2"/>
        <v>0</v>
      </c>
      <c r="O35" s="22"/>
      <c r="P35" s="119">
        <f t="shared" si="3"/>
        <v>0</v>
      </c>
      <c r="Q35" s="203"/>
      <c r="R35" s="19"/>
      <c r="S35" s="20"/>
      <c r="T35" s="30">
        <f t="shared" si="16"/>
        <v>0</v>
      </c>
      <c r="U35" s="22"/>
      <c r="V35" s="20">
        <f t="shared" si="4"/>
        <v>0</v>
      </c>
      <c r="W35" s="22"/>
      <c r="X35" s="20">
        <f t="shared" si="5"/>
        <v>0</v>
      </c>
      <c r="Y35" s="22"/>
      <c r="Z35" s="20">
        <f t="shared" si="6"/>
        <v>0</v>
      </c>
      <c r="AA35" s="22"/>
      <c r="AB35" s="20">
        <f t="shared" si="7"/>
        <v>0</v>
      </c>
      <c r="AC35" s="21">
        <f>O70*100</f>
        <v>0</v>
      </c>
      <c r="AD35" s="20">
        <f t="shared" si="8"/>
        <v>0</v>
      </c>
      <c r="AE35" s="22"/>
      <c r="AF35" s="119">
        <f t="shared" si="9"/>
        <v>0</v>
      </c>
      <c r="AG35" s="98"/>
      <c r="AH35" s="98"/>
      <c r="AI35" s="98"/>
    </row>
    <row r="36" spans="1:35" ht="15" hidden="1" customHeight="1" x14ac:dyDescent="0.25">
      <c r="A36" s="118"/>
      <c r="B36" s="19"/>
      <c r="C36" s="20"/>
      <c r="D36" s="30">
        <f t="shared" si="10"/>
        <v>0</v>
      </c>
      <c r="E36" s="21"/>
      <c r="F36" s="20">
        <f t="shared" si="11"/>
        <v>0</v>
      </c>
      <c r="G36" s="21"/>
      <c r="H36" s="20">
        <f t="shared" si="12"/>
        <v>0</v>
      </c>
      <c r="I36" s="21"/>
      <c r="J36" s="20">
        <f t="shared" si="0"/>
        <v>0</v>
      </c>
      <c r="K36" s="21">
        <f>H71*100</f>
        <v>0</v>
      </c>
      <c r="L36" s="20">
        <f t="shared" si="1"/>
        <v>0</v>
      </c>
      <c r="M36" s="21">
        <f>I71*100</f>
        <v>0</v>
      </c>
      <c r="N36" s="20">
        <f t="shared" si="2"/>
        <v>0</v>
      </c>
      <c r="O36" s="22"/>
      <c r="P36" s="119">
        <f t="shared" si="3"/>
        <v>0</v>
      </c>
      <c r="Q36" s="203"/>
      <c r="R36" s="19"/>
      <c r="S36" s="20"/>
      <c r="T36" s="30">
        <f t="shared" si="16"/>
        <v>0</v>
      </c>
      <c r="U36" s="22"/>
      <c r="V36" s="20">
        <f t="shared" si="4"/>
        <v>0</v>
      </c>
      <c r="W36" s="22"/>
      <c r="X36" s="20">
        <f t="shared" si="5"/>
        <v>0</v>
      </c>
      <c r="Y36" s="22"/>
      <c r="Z36" s="20">
        <f t="shared" si="6"/>
        <v>0</v>
      </c>
      <c r="AA36" s="22"/>
      <c r="AB36" s="20">
        <f t="shared" si="7"/>
        <v>0</v>
      </c>
      <c r="AC36" s="21">
        <f>O71*100</f>
        <v>0</v>
      </c>
      <c r="AD36" s="20">
        <f t="shared" si="8"/>
        <v>0</v>
      </c>
      <c r="AE36" s="22"/>
      <c r="AF36" s="119">
        <f t="shared" si="9"/>
        <v>0</v>
      </c>
      <c r="AG36" s="98"/>
      <c r="AH36" s="98"/>
      <c r="AI36" s="98"/>
    </row>
    <row r="37" spans="1:35" ht="15" hidden="1" customHeight="1" x14ac:dyDescent="0.25">
      <c r="A37" s="118"/>
      <c r="B37" s="19"/>
      <c r="C37" s="20"/>
      <c r="D37" s="30">
        <f t="shared" si="10"/>
        <v>0</v>
      </c>
      <c r="E37" s="21"/>
      <c r="F37" s="20">
        <f t="shared" si="11"/>
        <v>0</v>
      </c>
      <c r="G37" s="21"/>
      <c r="H37" s="20">
        <f t="shared" si="12"/>
        <v>0</v>
      </c>
      <c r="I37" s="21"/>
      <c r="J37" s="20">
        <f t="shared" si="0"/>
        <v>0</v>
      </c>
      <c r="K37" s="21">
        <f>H72*100</f>
        <v>0</v>
      </c>
      <c r="L37" s="20">
        <f t="shared" si="1"/>
        <v>0</v>
      </c>
      <c r="M37" s="21">
        <f>I72*100</f>
        <v>0</v>
      </c>
      <c r="N37" s="20">
        <f t="shared" si="2"/>
        <v>0</v>
      </c>
      <c r="O37" s="22"/>
      <c r="P37" s="119">
        <f t="shared" si="3"/>
        <v>0</v>
      </c>
      <c r="Q37" s="203"/>
      <c r="R37" s="19"/>
      <c r="S37" s="20"/>
      <c r="T37" s="30">
        <f t="shared" si="16"/>
        <v>0</v>
      </c>
      <c r="U37" s="22"/>
      <c r="V37" s="20">
        <f t="shared" si="4"/>
        <v>0</v>
      </c>
      <c r="W37" s="22"/>
      <c r="X37" s="20">
        <f t="shared" si="5"/>
        <v>0</v>
      </c>
      <c r="Y37" s="22"/>
      <c r="Z37" s="20">
        <f t="shared" si="6"/>
        <v>0</v>
      </c>
      <c r="AA37" s="22"/>
      <c r="AB37" s="20">
        <f t="shared" si="7"/>
        <v>0</v>
      </c>
      <c r="AC37" s="21">
        <f>O72*100</f>
        <v>0</v>
      </c>
      <c r="AD37" s="20">
        <f t="shared" si="8"/>
        <v>0</v>
      </c>
      <c r="AE37" s="22"/>
      <c r="AF37" s="119">
        <f t="shared" si="9"/>
        <v>0</v>
      </c>
      <c r="AG37" s="98"/>
      <c r="AH37" s="98"/>
      <c r="AI37" s="98"/>
    </row>
    <row r="38" spans="1:35" ht="15" hidden="1" customHeight="1" x14ac:dyDescent="0.25">
      <c r="A38" s="118"/>
      <c r="B38" s="19"/>
      <c r="C38" s="20"/>
      <c r="D38" s="30">
        <f t="shared" si="10"/>
        <v>0</v>
      </c>
      <c r="E38" s="21"/>
      <c r="F38" s="20">
        <f t="shared" si="11"/>
        <v>0</v>
      </c>
      <c r="G38" s="21"/>
      <c r="H38" s="20">
        <f t="shared" si="12"/>
        <v>0</v>
      </c>
      <c r="I38" s="21"/>
      <c r="J38" s="20">
        <f t="shared" si="0"/>
        <v>0</v>
      </c>
      <c r="K38" s="21">
        <f>H73*100</f>
        <v>0</v>
      </c>
      <c r="L38" s="20">
        <f t="shared" si="1"/>
        <v>0</v>
      </c>
      <c r="M38" s="21">
        <f>I73*100</f>
        <v>0</v>
      </c>
      <c r="N38" s="20">
        <f t="shared" si="2"/>
        <v>0</v>
      </c>
      <c r="O38" s="22"/>
      <c r="P38" s="119">
        <f t="shared" si="3"/>
        <v>0</v>
      </c>
      <c r="Q38" s="203"/>
      <c r="R38" s="19"/>
      <c r="S38" s="20"/>
      <c r="T38" s="30">
        <f t="shared" si="16"/>
        <v>0</v>
      </c>
      <c r="U38" s="22"/>
      <c r="V38" s="20">
        <f t="shared" si="4"/>
        <v>0</v>
      </c>
      <c r="W38" s="22"/>
      <c r="X38" s="20">
        <f t="shared" si="5"/>
        <v>0</v>
      </c>
      <c r="Y38" s="22"/>
      <c r="Z38" s="20">
        <f t="shared" si="6"/>
        <v>0</v>
      </c>
      <c r="AA38" s="22"/>
      <c r="AB38" s="20">
        <f t="shared" si="7"/>
        <v>0</v>
      </c>
      <c r="AC38" s="21">
        <f>O73*100</f>
        <v>0</v>
      </c>
      <c r="AD38" s="20">
        <f t="shared" si="8"/>
        <v>0</v>
      </c>
      <c r="AE38" s="22"/>
      <c r="AF38" s="119">
        <f t="shared" si="9"/>
        <v>0</v>
      </c>
      <c r="AG38" s="98"/>
      <c r="AH38" s="98"/>
      <c r="AI38" s="98"/>
    </row>
    <row r="39" spans="1:35" ht="15" hidden="1" customHeight="1" x14ac:dyDescent="0.25">
      <c r="A39" s="118"/>
      <c r="B39" s="19"/>
      <c r="C39" s="20"/>
      <c r="D39" s="30">
        <f t="shared" si="10"/>
        <v>0</v>
      </c>
      <c r="E39" s="21"/>
      <c r="F39" s="20">
        <f t="shared" si="11"/>
        <v>0</v>
      </c>
      <c r="G39" s="21"/>
      <c r="H39" s="20">
        <f t="shared" si="12"/>
        <v>0</v>
      </c>
      <c r="I39" s="21"/>
      <c r="J39" s="20">
        <f t="shared" si="0"/>
        <v>0</v>
      </c>
      <c r="K39" s="21">
        <f>H74*100</f>
        <v>0</v>
      </c>
      <c r="L39" s="20">
        <f t="shared" si="1"/>
        <v>0</v>
      </c>
      <c r="M39" s="21">
        <f>I74*100</f>
        <v>0</v>
      </c>
      <c r="N39" s="20">
        <f t="shared" si="2"/>
        <v>0</v>
      </c>
      <c r="O39" s="22"/>
      <c r="P39" s="119">
        <f t="shared" si="3"/>
        <v>0</v>
      </c>
      <c r="Q39" s="203"/>
      <c r="R39" s="19"/>
      <c r="S39" s="20"/>
      <c r="T39" s="30">
        <f t="shared" si="16"/>
        <v>0</v>
      </c>
      <c r="U39" s="22"/>
      <c r="V39" s="20">
        <f t="shared" si="4"/>
        <v>0</v>
      </c>
      <c r="W39" s="22"/>
      <c r="X39" s="20">
        <f t="shared" si="5"/>
        <v>0</v>
      </c>
      <c r="Y39" s="22"/>
      <c r="Z39" s="20">
        <f t="shared" si="6"/>
        <v>0</v>
      </c>
      <c r="AA39" s="22"/>
      <c r="AB39" s="20">
        <f t="shared" si="7"/>
        <v>0</v>
      </c>
      <c r="AC39" s="21">
        <f>O74*100</f>
        <v>0</v>
      </c>
      <c r="AD39" s="20">
        <f t="shared" si="8"/>
        <v>0</v>
      </c>
      <c r="AE39" s="22"/>
      <c r="AF39" s="119">
        <f t="shared" si="9"/>
        <v>0</v>
      </c>
      <c r="AG39" s="98"/>
      <c r="AH39" s="98"/>
      <c r="AI39" s="98"/>
    </row>
    <row r="40" spans="1:35" ht="15" hidden="1" customHeight="1" x14ac:dyDescent="0.25">
      <c r="A40" s="118"/>
      <c r="B40" s="19"/>
      <c r="C40" s="20"/>
      <c r="D40" s="30">
        <f t="shared" si="10"/>
        <v>0</v>
      </c>
      <c r="E40" s="21"/>
      <c r="F40" s="20">
        <f t="shared" si="11"/>
        <v>0</v>
      </c>
      <c r="G40" s="21"/>
      <c r="H40" s="20">
        <f t="shared" si="12"/>
        <v>0</v>
      </c>
      <c r="I40" s="21"/>
      <c r="J40" s="20">
        <f t="shared" si="0"/>
        <v>0</v>
      </c>
      <c r="K40" s="21">
        <f>H75*100</f>
        <v>0</v>
      </c>
      <c r="L40" s="20">
        <f t="shared" si="1"/>
        <v>0</v>
      </c>
      <c r="M40" s="21">
        <f>I75*100</f>
        <v>0</v>
      </c>
      <c r="N40" s="20">
        <f t="shared" si="2"/>
        <v>0</v>
      </c>
      <c r="O40" s="22"/>
      <c r="P40" s="119">
        <f t="shared" si="3"/>
        <v>0</v>
      </c>
      <c r="Q40" s="203"/>
      <c r="R40" s="19"/>
      <c r="S40" s="20"/>
      <c r="T40" s="30">
        <f t="shared" si="16"/>
        <v>0</v>
      </c>
      <c r="U40" s="22"/>
      <c r="V40" s="20">
        <f t="shared" si="4"/>
        <v>0</v>
      </c>
      <c r="W40" s="22"/>
      <c r="X40" s="20">
        <f t="shared" si="5"/>
        <v>0</v>
      </c>
      <c r="Y40" s="22"/>
      <c r="Z40" s="20">
        <f t="shared" si="6"/>
        <v>0</v>
      </c>
      <c r="AA40" s="22"/>
      <c r="AB40" s="20">
        <f t="shared" si="7"/>
        <v>0</v>
      </c>
      <c r="AC40" s="21">
        <f>O75*100</f>
        <v>0</v>
      </c>
      <c r="AD40" s="20">
        <f t="shared" si="8"/>
        <v>0</v>
      </c>
      <c r="AE40" s="22"/>
      <c r="AF40" s="119">
        <f t="shared" si="9"/>
        <v>0</v>
      </c>
      <c r="AG40" s="98"/>
      <c r="AH40" s="98"/>
      <c r="AI40" s="98"/>
    </row>
    <row r="41" spans="1:35" ht="15" hidden="1" customHeight="1" x14ac:dyDescent="0.25">
      <c r="A41" s="118"/>
      <c r="B41" s="19"/>
      <c r="C41" s="20"/>
      <c r="D41" s="30">
        <f t="shared" si="10"/>
        <v>0</v>
      </c>
      <c r="E41" s="21"/>
      <c r="F41" s="20">
        <f t="shared" ref="F41:F43" si="17">E41</f>
        <v>0</v>
      </c>
      <c r="G41" s="21"/>
      <c r="H41" s="20">
        <f>F41+G41</f>
        <v>0</v>
      </c>
      <c r="I41" s="21"/>
      <c r="J41" s="20">
        <f>H41+I41</f>
        <v>0</v>
      </c>
      <c r="K41" s="21">
        <f>H76*100</f>
        <v>0</v>
      </c>
      <c r="L41" s="20">
        <f>J41+K41</f>
        <v>0</v>
      </c>
      <c r="M41" s="21">
        <f>I76*100</f>
        <v>0</v>
      </c>
      <c r="N41" s="20">
        <f>L41+M41</f>
        <v>0</v>
      </c>
      <c r="O41" s="22"/>
      <c r="P41" s="119">
        <f>N41+O41</f>
        <v>0</v>
      </c>
      <c r="Q41" s="203"/>
      <c r="R41" s="19"/>
      <c r="S41" s="20"/>
      <c r="T41" s="30">
        <f t="shared" si="16"/>
        <v>0</v>
      </c>
      <c r="U41" s="22"/>
      <c r="V41" s="20">
        <f>P41+U41</f>
        <v>0</v>
      </c>
      <c r="W41" s="22"/>
      <c r="X41" s="20">
        <f>V41+W41</f>
        <v>0</v>
      </c>
      <c r="Y41" s="22"/>
      <c r="Z41" s="20">
        <f>X41+Y41</f>
        <v>0</v>
      </c>
      <c r="AA41" s="22"/>
      <c r="AB41" s="20">
        <f>Z41+AA41</f>
        <v>0</v>
      </c>
      <c r="AC41" s="21">
        <f>O76*100</f>
        <v>0</v>
      </c>
      <c r="AD41" s="20">
        <f>AB41+AC41</f>
        <v>0</v>
      </c>
      <c r="AE41" s="22"/>
      <c r="AF41" s="119">
        <f>AD41+AE41</f>
        <v>0</v>
      </c>
      <c r="AG41" s="98"/>
      <c r="AH41" s="98"/>
      <c r="AI41" s="98"/>
    </row>
    <row r="42" spans="1:35" ht="15" hidden="1" customHeight="1" x14ac:dyDescent="0.25">
      <c r="A42" s="118"/>
      <c r="B42" s="19"/>
      <c r="C42" s="20"/>
      <c r="D42" s="30">
        <f t="shared" si="10"/>
        <v>0</v>
      </c>
      <c r="E42" s="21"/>
      <c r="F42" s="20">
        <f t="shared" si="17"/>
        <v>0</v>
      </c>
      <c r="G42" s="21"/>
      <c r="H42" s="20">
        <f t="shared" ref="H42" si="18">F42+G42</f>
        <v>0</v>
      </c>
      <c r="I42" s="21"/>
      <c r="J42" s="20">
        <f t="shared" ref="J42" si="19">H42+I42</f>
        <v>0</v>
      </c>
      <c r="K42" s="21">
        <f>H77*100</f>
        <v>0</v>
      </c>
      <c r="L42" s="20">
        <f t="shared" ref="L42" si="20">J42+K42</f>
        <v>0</v>
      </c>
      <c r="M42" s="21">
        <f>I77*100</f>
        <v>0</v>
      </c>
      <c r="N42" s="20">
        <f t="shared" ref="N42" si="21">L42+M42</f>
        <v>0</v>
      </c>
      <c r="O42" s="22"/>
      <c r="P42" s="119">
        <f t="shared" ref="P42" si="22">N42+O42</f>
        <v>0</v>
      </c>
      <c r="Q42" s="203"/>
      <c r="R42" s="19"/>
      <c r="S42" s="20"/>
      <c r="T42" s="30">
        <f t="shared" si="16"/>
        <v>0</v>
      </c>
      <c r="U42" s="22"/>
      <c r="V42" s="20">
        <f t="shared" ref="V42:V43" si="23">P42+U42</f>
        <v>0</v>
      </c>
      <c r="W42" s="22"/>
      <c r="X42" s="20">
        <f t="shared" ref="X42:X43" si="24">V42+W42</f>
        <v>0</v>
      </c>
      <c r="Y42" s="22"/>
      <c r="Z42" s="20">
        <f t="shared" ref="Z42:Z43" si="25">X42+Y42</f>
        <v>0</v>
      </c>
      <c r="AA42" s="22"/>
      <c r="AB42" s="20">
        <f t="shared" ref="AB42:AB43" si="26">Z42+AA42</f>
        <v>0</v>
      </c>
      <c r="AC42" s="21">
        <f>O77*100</f>
        <v>0</v>
      </c>
      <c r="AD42" s="20">
        <f t="shared" ref="AD42:AD43" si="27">AB42+AC42</f>
        <v>0</v>
      </c>
      <c r="AE42" s="22"/>
      <c r="AF42" s="119">
        <f t="shared" ref="AF42:AF43" si="28">AD42+AE42</f>
        <v>0</v>
      </c>
      <c r="AG42" s="98"/>
      <c r="AH42" s="98"/>
      <c r="AI42" s="98"/>
    </row>
    <row r="43" spans="1:35" x14ac:dyDescent="0.25">
      <c r="A43" s="118"/>
      <c r="B43" s="19"/>
      <c r="C43" s="20"/>
      <c r="D43" s="94">
        <f>((C43*100)/$C$45)/100</f>
        <v>0</v>
      </c>
      <c r="E43" s="21"/>
      <c r="F43" s="20">
        <f t="shared" si="17"/>
        <v>0</v>
      </c>
      <c r="G43" s="21"/>
      <c r="H43" s="20">
        <f t="shared" ref="H43" si="29">F43+G43</f>
        <v>0</v>
      </c>
      <c r="I43" s="21"/>
      <c r="J43" s="20">
        <f t="shared" ref="J43" si="30">H43+I43</f>
        <v>0</v>
      </c>
      <c r="K43" s="90"/>
      <c r="L43" s="20">
        <f t="shared" ref="L43" si="31">J43+K43</f>
        <v>0</v>
      </c>
      <c r="M43" s="90"/>
      <c r="N43" s="20">
        <f t="shared" ref="N43" si="32">L43+M43</f>
        <v>0</v>
      </c>
      <c r="O43" s="91"/>
      <c r="P43" s="119">
        <f t="shared" ref="P43" si="33">N43+O43</f>
        <v>0</v>
      </c>
      <c r="Q43" s="203"/>
      <c r="R43" s="19"/>
      <c r="S43" s="20"/>
      <c r="T43" s="94">
        <f>((S43*100)/$C$45)/100</f>
        <v>0</v>
      </c>
      <c r="U43" s="91"/>
      <c r="V43" s="20">
        <f t="shared" si="23"/>
        <v>0</v>
      </c>
      <c r="W43" s="91"/>
      <c r="X43" s="20">
        <f t="shared" si="24"/>
        <v>0</v>
      </c>
      <c r="Y43" s="91"/>
      <c r="Z43" s="20">
        <f t="shared" si="25"/>
        <v>0</v>
      </c>
      <c r="AA43" s="91"/>
      <c r="AB43" s="20">
        <f t="shared" si="26"/>
        <v>0</v>
      </c>
      <c r="AC43" s="91"/>
      <c r="AD43" s="20">
        <f t="shared" si="27"/>
        <v>0</v>
      </c>
      <c r="AE43" s="22"/>
      <c r="AF43" s="119">
        <f t="shared" si="28"/>
        <v>0</v>
      </c>
      <c r="AG43" s="98"/>
      <c r="AH43" s="98"/>
      <c r="AI43" s="98"/>
    </row>
    <row r="44" spans="1:35" x14ac:dyDescent="0.25">
      <c r="A44" s="120"/>
      <c r="B44" s="23" t="s">
        <v>25</v>
      </c>
      <c r="C44" s="31">
        <f>C45/SUM(C18:C42)</f>
        <v>1</v>
      </c>
      <c r="D44" s="31">
        <f>SUM(D18:D43)</f>
        <v>0.99999999999999989</v>
      </c>
      <c r="E44" s="32">
        <f xml:space="preserve">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0.13878475225063583</v>
      </c>
      <c r="F44" s="32">
        <f>E44</f>
        <v>0.13878475225063583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0.14998025274241461</v>
      </c>
      <c r="H44" s="32">
        <f>F44+G44</f>
        <v>0.28876500499305047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0.1384127558558664</v>
      </c>
      <c r="J44" s="32">
        <f>H44+I44</f>
        <v>0.4271777608489169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0.1392480198106481</v>
      </c>
      <c r="L44" s="32">
        <f>J44+K44</f>
        <v>0.56642578065956495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0.14707314643193184</v>
      </c>
      <c r="N44" s="32">
        <f>L44+M44</f>
        <v>0.71349892709149676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0.15504600549132244</v>
      </c>
      <c r="P44" s="198">
        <f>N44+O44</f>
        <v>0.86854493258281917</v>
      </c>
      <c r="Q44" s="199"/>
      <c r="R44" s="23" t="s">
        <v>25</v>
      </c>
      <c r="S44" s="31">
        <f>S45/SUM(S18:S42)</f>
        <v>1</v>
      </c>
      <c r="T44" s="31">
        <f>SUM(T18:T43)</f>
        <v>0.99999999999999989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3.1901298259996949E-2</v>
      </c>
      <c r="V44" s="32">
        <f>P44+U44</f>
        <v>0.90044623084281616</v>
      </c>
      <c r="W44" s="32">
        <f>(($D$17*W17)/100)+ (($D$18*W18)/100)+ (($D$19*W19)/100)+ (($D$20*W20)/100)+ (($D$21*W21)/100)+ (($D$22*W22)/100)+ (($D$23*W23)/100)+ (($D$24*W24)/100)+ (($D$25*W25)/100)+ (($D$26*W26)/100)+ (($D$27*W27)/100)+ (($D$28*W28)/100)+ (($D$29*W29)/100)+ (($D$30*W30)/100)+ (($D$31*W31)/100)+ (($D$32*W32)/100)+ (($D$33*W33)/100)+ (($D$34*W34)/100)+ (($D$35*W35)/100)+ (($D$36*W36)/100)+ (($D$37*W37)/100)+ (($D$38*W38)/100)+ (($D$39*W39)/100)+ (($D$40*W40)/100)+ (($D$41*W41)/100)+ (($D$42*W42)/100)</f>
        <v>1.7079313470882297E-2</v>
      </c>
      <c r="X44" s="32">
        <f>V44+W44</f>
        <v>0.91752554431369848</v>
      </c>
      <c r="Y44" s="32">
        <f>(($D$17*Y17)/100)+ (($D$18*Y18)/100)+ (($D$19*Y19)/100)+ (($D$20*Y20)/100)+ (($D$21*Y21)/100)+ (($D$22*Y22)/100)+ (($D$23*Y23)/100)+ (($D$24*Y24)/100)+ (($D$25*Y25)/100)+ (($D$26*Y26)/100)+ (($D$27*Y27)/100)+ (($D$28*Y28)/100)+ (($D$29*Y29)/100)+ (($D$30*Y30)/100)+ (($D$31*Y31)/100)+ (($D$32*Y32)/100)+ (($D$33*Y33)/100)+ (($D$34*Y34)/100)+ (($D$35*Y35)/100)+ (($D$36*Y36)/100)+ (($D$37*Y37)/100)+ (($D$38*Y38)/100)+ (($D$39*Y39)/100)+ (($D$40*Y40)/100)+ (($D$41*Y41)/100)+ (($D$42*Y42)/100)</f>
        <v>1.9075633539017221E-2</v>
      </c>
      <c r="Z44" s="32">
        <f>X44+Y44</f>
        <v>0.93660117785271568</v>
      </c>
      <c r="AA44" s="32">
        <f>(($D$17*AA17)/100)+ (($D$18*AA18)/100)+ (($D$19*AA19)/100)+ (($D$20*AA20)/100)+ (($D$21*AA21)/100)+ (($D$22*AA22)/100)+ (($D$23*AA23)/100)+ (($D$24*AA24)/100)+ (($D$25*AA25)/100)+ (($D$26*AA26)/100)+ (($D$27*AA27)/100)+ (($D$28*AA28)/100)+ (($D$29*AA29)/100)+ (($D$30*AA30)/100)+ (($D$31*AA31)/100)+ (($D$32*AA32)/100)+ (($D$33*AA33)/100)+ (($D$34*AA34)/100)+ (($D$35*AA35)/100)+ (($D$36*AA36)/100)+ (($D$37*AA37)/100)+ (($D$38*AA38)/100)+ (($D$39*AA39)/100)+ (($D$40*AA40)/100)+ (($D$41*AA41)/100)+ (($D$42*AA42)/100)</f>
        <v>1.884982890943334E-2</v>
      </c>
      <c r="AB44" s="32">
        <f>Z44+AA44</f>
        <v>0.955451006762149</v>
      </c>
      <c r="AC44" s="32">
        <f>(($D$17*AC17)/100)+ (($D$18*AC18)/100)+ (($D$19*AC19)/100)+ (($D$20*AC20)/100)+ (($D$21*AC21)/100)+ (($D$22*AC22)/100)+ (($D$23*AC23)/100)+ (($D$24*AC24)/100)+ (($D$25*AC25)/100)+ (($D$26*AC26)/100)+ (($D$27*AC27)/100)+ (($D$28*AC28)/100)+ (($D$29*AC29)/100)+ (($D$30*AC30)/100)+ (($D$31*AC31)/100)+ (($D$32*AC32)/100)+ (($D$33*AC33)/100)+ (($D$34*AC34)/100)+ (($D$35*AC35)/100)+ (($D$36*AC36)/100)+ (($D$37*AC37)/100)+ (($D$38*AC38)/100)+ (($D$39*AC39)/100)+ (($D$40*AC40)/100)+ (($D$41*AC41)/100)+ (($D$42*AC42)/100)</f>
        <v>1.6610727311356776E-2</v>
      </c>
      <c r="AD44" s="32">
        <f>AB44+AC44</f>
        <v>0.97206173407350582</v>
      </c>
      <c r="AE44" s="32">
        <f>(($D$17*AE17)/100)+ (($D$18*AE18)/100)+ (($D$19*AE19)/100)+ (($D$20*AE20)/100)+ (($D$21*AE21)/100)+ (($D$22*AE22)/100)+ (($D$23*AE23)/100)+ (($D$24*AE24)/100)+ (($D$25*AE25)/100)+ (($D$26*AE26)/100)+ (($D$27*AE27)/100)+ (($D$28*AE28)/100)+ (($D$29*AE29)/100)+ (($D$30*AE30)/100)+ (($D$31*AE31)/100)+ (($D$32*AE32)/100)+ (($D$33*AE33)/100)+ (($D$34*AE34)/100)+ (($D$35*AE35)/100)+ (($D$36*AE36)/100)+ (($D$37*AE37)/100)+ (($D$38*AE38)/100)+ (($D$39*AE39)/100)+ (($D$40*AE40)/100)+ (($D$41*AE41)/100)+ (($D$42*AE42)/100)</f>
        <v>2.7938265926493757E-2</v>
      </c>
      <c r="AF44" s="198">
        <f>AD44+AE44</f>
        <v>0.99999999999999956</v>
      </c>
      <c r="AG44" s="195"/>
      <c r="AH44" s="195"/>
      <c r="AI44" s="99"/>
    </row>
    <row r="45" spans="1:35" x14ac:dyDescent="0.25">
      <c r="A45" s="121"/>
      <c r="B45" s="25" t="s">
        <v>26</v>
      </c>
      <c r="C45" s="24">
        <f>SUM(C18:C43)</f>
        <v>8396577.3600000013</v>
      </c>
      <c r="D45" s="31">
        <f>D44</f>
        <v>0.99999999999999989</v>
      </c>
      <c r="E45" s="149">
        <f>($C$45*E44)</f>
        <v>1165316.908660898</v>
      </c>
      <c r="F45" s="149"/>
      <c r="G45" s="149">
        <f t="shared" ref="G45" si="34">($C$45*G44)</f>
        <v>1259320.7946240366</v>
      </c>
      <c r="H45" s="149"/>
      <c r="I45" s="149">
        <f t="shared" ref="I45" si="35">($C$45*I44)</f>
        <v>1162193.4121545753</v>
      </c>
      <c r="J45" s="149"/>
      <c r="K45" s="149">
        <f t="shared" ref="K45" si="36">($C$45*K44)</f>
        <v>1169206.7705669196</v>
      </c>
      <c r="L45" s="149"/>
      <c r="M45" s="149">
        <f t="shared" ref="M45" si="37">($C$45*M44)</f>
        <v>1234911.0515943239</v>
      </c>
      <c r="N45" s="149"/>
      <c r="O45" s="149">
        <f t="shared" ref="O45" si="38">($C$45*O44)</f>
        <v>1301855.779466874</v>
      </c>
      <c r="P45" s="158"/>
      <c r="Q45" s="97"/>
      <c r="R45" s="25" t="s">
        <v>26</v>
      </c>
      <c r="S45" s="24">
        <f>SUM(S18:S43)</f>
        <v>8396577.3600000013</v>
      </c>
      <c r="T45" s="31">
        <f>T44</f>
        <v>0.99999999999999989</v>
      </c>
      <c r="U45" s="149">
        <f t="shared" ref="U45" si="39">($C$45*U44)</f>
        <v>267861.71872449783</v>
      </c>
      <c r="V45" s="149"/>
      <c r="W45" s="149">
        <f t="shared" ref="W45" si="40">($C$45*W44)</f>
        <v>143407.77681395333</v>
      </c>
      <c r="X45" s="149"/>
      <c r="Y45" s="149">
        <f t="shared" ref="Y45:AA45" si="41">($C$45*Y44)</f>
        <v>160170.03270136871</v>
      </c>
      <c r="Z45" s="149"/>
      <c r="AA45" s="149">
        <f t="shared" si="41"/>
        <v>158274.04666082151</v>
      </c>
      <c r="AB45" s="149"/>
      <c r="AC45" s="149">
        <f t="shared" ref="AC45" si="42">($C$45*AC44)</f>
        <v>139473.256875672</v>
      </c>
      <c r="AD45" s="149"/>
      <c r="AE45" s="149">
        <f t="shared" ref="AE45" si="43">($C$45*AE44)</f>
        <v>234585.81115605694</v>
      </c>
      <c r="AF45" s="158"/>
      <c r="AG45" s="196"/>
      <c r="AH45" s="196"/>
      <c r="AI45" s="100"/>
    </row>
    <row r="46" spans="1:35" ht="15.75" thickBot="1" x14ac:dyDescent="0.3">
      <c r="A46" s="122"/>
      <c r="B46" s="123" t="s">
        <v>27</v>
      </c>
      <c r="C46" s="124"/>
      <c r="D46" s="124"/>
      <c r="E46" s="156">
        <f>E45</f>
        <v>1165316.908660898</v>
      </c>
      <c r="F46" s="156"/>
      <c r="G46" s="156">
        <f>G45+E46</f>
        <v>2424637.7032849346</v>
      </c>
      <c r="H46" s="156"/>
      <c r="I46" s="156">
        <f t="shared" ref="I46" si="44">I45+G46</f>
        <v>3586831.11543951</v>
      </c>
      <c r="J46" s="156"/>
      <c r="K46" s="156">
        <f t="shared" ref="K46" si="45">K45+I46</f>
        <v>4756037.8860064298</v>
      </c>
      <c r="L46" s="156"/>
      <c r="M46" s="156">
        <f t="shared" ref="M46" si="46">M45+K46</f>
        <v>5990948.9376007542</v>
      </c>
      <c r="N46" s="156"/>
      <c r="O46" s="156">
        <f t="shared" ref="O46" si="47">O45+M46</f>
        <v>7292804.7170676282</v>
      </c>
      <c r="P46" s="159"/>
      <c r="Q46" s="200"/>
      <c r="R46" s="123" t="s">
        <v>27</v>
      </c>
      <c r="S46" s="124"/>
      <c r="T46" s="124"/>
      <c r="U46" s="156">
        <f t="shared" ref="U46" si="48">U45+O46</f>
        <v>7560666.4357921258</v>
      </c>
      <c r="V46" s="156"/>
      <c r="W46" s="156">
        <f t="shared" ref="W46" si="49">W45+U46</f>
        <v>7704074.2126060789</v>
      </c>
      <c r="X46" s="156"/>
      <c r="Y46" s="156">
        <f t="shared" ref="Y46" si="50">Y45+W46</f>
        <v>7864244.2453074474</v>
      </c>
      <c r="Z46" s="156"/>
      <c r="AA46" s="156">
        <f t="shared" ref="AA46" si="51">AA45+Y46</f>
        <v>8022518.2919682693</v>
      </c>
      <c r="AB46" s="156"/>
      <c r="AC46" s="156">
        <f t="shared" ref="AC46" si="52">AC45+AA46</f>
        <v>8161991.5488439417</v>
      </c>
      <c r="AD46" s="156"/>
      <c r="AE46" s="156">
        <f t="shared" ref="AE46" si="53">AE45+AC46</f>
        <v>8396577.3599999994</v>
      </c>
      <c r="AF46" s="159"/>
      <c r="AG46" s="196"/>
      <c r="AH46" s="196"/>
      <c r="AI46" s="100"/>
    </row>
    <row r="48" spans="1:35" x14ac:dyDescent="0.25">
      <c r="A48" s="92"/>
      <c r="B48" s="92"/>
      <c r="C48" s="27"/>
      <c r="D48" s="92"/>
      <c r="E48" s="92"/>
      <c r="F48" s="92"/>
      <c r="G48" s="92"/>
      <c r="H48" s="92"/>
      <c r="I48" s="92"/>
      <c r="J48" s="92"/>
      <c r="K48" s="27"/>
      <c r="L48" s="27"/>
      <c r="M48" s="27"/>
      <c r="N48" s="27"/>
      <c r="O48" s="27"/>
      <c r="P48" s="27"/>
      <c r="Q48" s="92"/>
      <c r="R48" s="92"/>
      <c r="S48" s="27"/>
      <c r="T48" s="92"/>
      <c r="U48" s="92"/>
      <c r="V48" s="92"/>
      <c r="W48" s="92"/>
      <c r="X48" s="92"/>
      <c r="Y48" s="92"/>
      <c r="Z48" s="92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1:35" x14ac:dyDescent="0.25">
      <c r="A49" s="27" t="s">
        <v>30</v>
      </c>
      <c r="B49" s="27"/>
      <c r="C49" s="27"/>
      <c r="D49" s="27" t="s">
        <v>69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 t="s">
        <v>30</v>
      </c>
      <c r="R49" s="27"/>
      <c r="S49" s="27"/>
      <c r="T49" s="27" t="s">
        <v>69</v>
      </c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1:35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1:35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04"/>
      <c r="P51" s="205" t="s">
        <v>237</v>
      </c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05" t="s">
        <v>238</v>
      </c>
      <c r="AG51" s="27"/>
      <c r="AH51" s="27"/>
      <c r="AI51" s="27"/>
    </row>
    <row r="52" spans="1:35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1:35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1:35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1:35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1:35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1:35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</sheetData>
  <sheetProtection algorithmName="SHA-512" hashValue="VkagouITJqg1DC90kWZUUNBmZv8kAGpq7Dm6rKWZBiybZBJC/3dZ0QJTqksbJNyj/GywYGsYPdJHAddMWAzS7g==" saltValue="qVVm7bmWPUs6T8T+aKzgAw==" spinCount="100000" sheet="1" objects="1" scenarios="1" selectLockedCells="1"/>
  <mergeCells count="50">
    <mergeCell ref="A9:P9"/>
    <mergeCell ref="Q9:AF9"/>
    <mergeCell ref="Q11:AF11"/>
    <mergeCell ref="Q12:AF12"/>
    <mergeCell ref="Q13:AF13"/>
    <mergeCell ref="A11:P11"/>
    <mergeCell ref="A12:P12"/>
    <mergeCell ref="A13:P13"/>
    <mergeCell ref="AE15:AF15"/>
    <mergeCell ref="AE45:AF45"/>
    <mergeCell ref="AE46:AF46"/>
    <mergeCell ref="Q15:Q16"/>
    <mergeCell ref="R15:R16"/>
    <mergeCell ref="S15:S16"/>
    <mergeCell ref="AA15:AB15"/>
    <mergeCell ref="AA45:AB45"/>
    <mergeCell ref="AA46:AB46"/>
    <mergeCell ref="AC15:AD15"/>
    <mergeCell ref="AC45:AD45"/>
    <mergeCell ref="AC46:AD46"/>
    <mergeCell ref="W45:X45"/>
    <mergeCell ref="W46:X46"/>
    <mergeCell ref="Y15:Z15"/>
    <mergeCell ref="Y45:Z45"/>
    <mergeCell ref="Y46:Z46"/>
    <mergeCell ref="U46:V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U15:V15"/>
    <mergeCell ref="U45:V45"/>
    <mergeCell ref="W15:X15"/>
  </mergeCells>
  <conditionalFormatting sqref="N17:N42 L17:L42 J17:J42 H17:H42 F17:F43 X18:X43 P18:P43 E17:P17">
    <cfRule type="cellIs" dxfId="23" priority="35" stopIfTrue="1" operator="equal">
      <formula>C17+E17-100</formula>
    </cfRule>
  </conditionalFormatting>
  <conditionalFormatting sqref="N43">
    <cfRule type="cellIs" dxfId="22" priority="34" stopIfTrue="1" operator="equal">
      <formula>L43+N43-100</formula>
    </cfRule>
  </conditionalFormatting>
  <conditionalFormatting sqref="L43">
    <cfRule type="cellIs" dxfId="21" priority="33" stopIfTrue="1" operator="equal">
      <formula>J43+L43-100</formula>
    </cfRule>
  </conditionalFormatting>
  <conditionalFormatting sqref="J43">
    <cfRule type="cellIs" dxfId="20" priority="32" stopIfTrue="1" operator="equal">
      <formula>H43+J43-100</formula>
    </cfRule>
  </conditionalFormatting>
  <conditionalFormatting sqref="H43">
    <cfRule type="cellIs" dxfId="19" priority="31" stopIfTrue="1" operator="equal">
      <formula>F43+H43-100</formula>
    </cfRule>
  </conditionalFormatting>
  <conditionalFormatting sqref="F17:F43 H17:H43 J17:J43 L17:L43 N17:N43 P18:P43 V18:V43 X18:X43 E17:O17 AG17:AI43">
    <cfRule type="cellIs" dxfId="18" priority="24" operator="equal">
      <formula>0</formula>
    </cfRule>
  </conditionalFormatting>
  <conditionalFormatting sqref="AI17:AI43">
    <cfRule type="cellIs" dxfId="17" priority="37" stopIfTrue="1" operator="equal">
      <formula>O17+AI17-100</formula>
    </cfRule>
  </conditionalFormatting>
  <conditionalFormatting sqref="AH17:AH43">
    <cfRule type="cellIs" dxfId="15" priority="39" stopIfTrue="1" operator="equal">
      <formula>Y17+AH17-100</formula>
    </cfRule>
  </conditionalFormatting>
  <conditionalFormatting sqref="AG17:AG43 U17:AF17">
    <cfRule type="cellIs" dxfId="14" priority="41" stopIfTrue="1" operator="equal">
      <formula>O17+U17-100</formula>
    </cfRule>
  </conditionalFormatting>
  <conditionalFormatting sqref="AB18:AB43">
    <cfRule type="cellIs" dxfId="13" priority="8" stopIfTrue="1" operator="equal">
      <formula>Z18+AB18-100</formula>
    </cfRule>
  </conditionalFormatting>
  <conditionalFormatting sqref="AB18:AB43">
    <cfRule type="cellIs" dxfId="12" priority="7" operator="equal">
      <formula>0</formula>
    </cfRule>
  </conditionalFormatting>
  <conditionalFormatting sqref="AF18">
    <cfRule type="cellIs" dxfId="11" priority="12" stopIfTrue="1" operator="equal">
      <formula>AD18+AF18-100</formula>
    </cfRule>
  </conditionalFormatting>
  <conditionalFormatting sqref="AF18">
    <cfRule type="cellIs" dxfId="10" priority="11" operator="equal">
      <formula>0</formula>
    </cfRule>
  </conditionalFormatting>
  <conditionalFormatting sqref="Z18:Z43">
    <cfRule type="cellIs" dxfId="9" priority="10" stopIfTrue="1" operator="equal">
      <formula>X18+Z18-100</formula>
    </cfRule>
  </conditionalFormatting>
  <conditionalFormatting sqref="Z18:Z43">
    <cfRule type="cellIs" dxfId="8" priority="9" operator="equal">
      <formula>0</formula>
    </cfRule>
  </conditionalFormatting>
  <conditionalFormatting sqref="AD18:AD43">
    <cfRule type="cellIs" dxfId="7" priority="6" stopIfTrue="1" operator="equal">
      <formula>AB18+AD18-100</formula>
    </cfRule>
  </conditionalFormatting>
  <conditionalFormatting sqref="AD18:AD43">
    <cfRule type="cellIs" dxfId="6" priority="5" operator="equal">
      <formula>0</formula>
    </cfRule>
  </conditionalFormatting>
  <conditionalFormatting sqref="AF19:AF43">
    <cfRule type="cellIs" dxfId="5" priority="4" stopIfTrue="1" operator="equal">
      <formula>AD19+AF19-100</formula>
    </cfRule>
  </conditionalFormatting>
  <conditionalFormatting sqref="AF19:AF43">
    <cfRule type="cellIs" dxfId="4" priority="3" operator="equal">
      <formula>0</formula>
    </cfRule>
  </conditionalFormatting>
  <conditionalFormatting sqref="P17 U17:AF17">
    <cfRule type="cellIs" dxfId="3" priority="1" operator="equal">
      <formula>0</formula>
    </cfRule>
  </conditionalFormatting>
  <conditionalFormatting sqref="V18:V43">
    <cfRule type="cellIs" dxfId="2" priority="42" stopIfTrue="1" operator="equal">
      <formula>P18+V18-100</formula>
    </cfRule>
  </conditionalFormatting>
  <pageMargins left="0.19685039370078741" right="0.19685039370078741" top="0.39370078740157483" bottom="0.39370078740157483" header="0.31496062992125984" footer="0.31496062992125984"/>
  <pageSetup paperSize="9" scale="90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3" operator="containsText" id="{545466F1-51E7-4D0E-96E1-1A7BEA910F3D}">
            <xm:f>NOT(ISERROR(SEARCH($AK$39,AK17)))</xm:f>
            <xm:f>$AK$39</xm:f>
            <x14:dxf>
              <font>
                <b/>
                <i val="0"/>
                <color rgb="FFFF0000"/>
              </font>
            </x14:dxf>
          </x14:cfRule>
          <xm:sqref>AK17:AK43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tabSelected="1" workbookViewId="0">
      <selection activeCell="H15" sqref="H1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2"/>
      <c r="B1" s="42"/>
      <c r="C1" s="42"/>
      <c r="D1" s="42"/>
      <c r="E1" s="42"/>
    </row>
    <row r="2" spans="1:5" x14ac:dyDescent="0.25">
      <c r="A2" s="42"/>
      <c r="B2" s="42"/>
      <c r="C2" s="42"/>
      <c r="D2" s="42"/>
      <c r="E2" s="42"/>
    </row>
    <row r="3" spans="1:5" x14ac:dyDescent="0.25">
      <c r="A3" s="42"/>
      <c r="B3" s="42"/>
      <c r="C3" s="42"/>
      <c r="D3" s="42"/>
      <c r="E3" s="42"/>
    </row>
    <row r="4" spans="1:5" x14ac:dyDescent="0.25">
      <c r="A4" s="42"/>
      <c r="B4" s="42"/>
      <c r="C4" s="42"/>
      <c r="D4" s="42"/>
      <c r="E4" s="42"/>
    </row>
    <row r="5" spans="1:5" x14ac:dyDescent="0.25">
      <c r="A5" s="42"/>
      <c r="B5" s="42"/>
      <c r="C5" s="42"/>
      <c r="D5" s="42"/>
      <c r="E5" s="42"/>
    </row>
    <row r="6" spans="1:5" x14ac:dyDescent="0.25">
      <c r="A6" s="42"/>
      <c r="B6" s="42"/>
      <c r="C6" s="42"/>
      <c r="D6" s="42"/>
      <c r="E6" s="42"/>
    </row>
    <row r="7" spans="1:5" x14ac:dyDescent="0.25">
      <c r="A7" s="42"/>
      <c r="B7" s="42"/>
      <c r="C7" s="42"/>
      <c r="D7" s="42"/>
      <c r="E7" s="42"/>
    </row>
    <row r="8" spans="1:5" x14ac:dyDescent="0.25">
      <c r="A8" s="167" t="s">
        <v>62</v>
      </c>
      <c r="B8" s="167"/>
      <c r="C8" s="167"/>
      <c r="D8" s="42"/>
      <c r="E8" s="85" t="s">
        <v>63</v>
      </c>
    </row>
    <row r="9" spans="1:5" x14ac:dyDescent="0.25">
      <c r="A9" s="42"/>
      <c r="B9" s="86"/>
      <c r="C9" s="86"/>
      <c r="D9" s="86"/>
      <c r="E9" s="87" t="s">
        <v>64</v>
      </c>
    </row>
    <row r="10" spans="1:5" x14ac:dyDescent="0.25">
      <c r="A10" s="42"/>
      <c r="B10" s="42"/>
      <c r="C10" s="42"/>
      <c r="D10" s="42"/>
      <c r="E10" s="42"/>
    </row>
    <row r="11" spans="1:5" x14ac:dyDescent="0.25">
      <c r="A11" s="88" t="s">
        <v>31</v>
      </c>
      <c r="B11" s="88" t="s">
        <v>84</v>
      </c>
      <c r="C11" s="188" t="s">
        <v>32</v>
      </c>
      <c r="D11" s="189"/>
      <c r="E11" s="190"/>
    </row>
    <row r="12" spans="1:5" x14ac:dyDescent="0.25">
      <c r="A12" s="33"/>
      <c r="B12" s="33"/>
      <c r="C12" s="191" t="str">
        <f>Import.Município</f>
        <v>CORONEL VIVIDA - PR</v>
      </c>
      <c r="D12" s="192"/>
      <c r="E12" s="193"/>
    </row>
    <row r="13" spans="1:5" x14ac:dyDescent="0.25">
      <c r="A13" s="34"/>
      <c r="B13" s="34"/>
      <c r="C13" s="35"/>
      <c r="D13" s="36"/>
      <c r="E13" s="36"/>
    </row>
    <row r="14" spans="1:5" ht="15" customHeight="1" x14ac:dyDescent="0.25">
      <c r="A14" s="89" t="s">
        <v>33</v>
      </c>
      <c r="B14" s="180" t="str">
        <f>ORÇAMENTO!A7</f>
        <v>OBJETO: RECAPEAMENTO ASFÁLTICO EM VIAS PÚBLICAS URBANAS DE CORONEL VIVIDA/PR</v>
      </c>
      <c r="C14" s="182" t="str">
        <f>ORÇAMENTO!A8</f>
        <v>Localização: RUAS 01 A 50 CONFORME PROJETO E DESCRIÇÃO.</v>
      </c>
      <c r="D14" s="183"/>
      <c r="E14" s="184"/>
    </row>
    <row r="15" spans="1:5" ht="25.5" customHeight="1" x14ac:dyDescent="0.25">
      <c r="A15" s="37" t="s">
        <v>65</v>
      </c>
      <c r="B15" s="181"/>
      <c r="C15" s="185"/>
      <c r="D15" s="186"/>
      <c r="E15" s="187"/>
    </row>
    <row r="16" spans="1:5" x14ac:dyDescent="0.25">
      <c r="A16" s="38"/>
      <c r="B16" s="39"/>
      <c r="C16" s="40"/>
      <c r="D16" s="40"/>
      <c r="E16" s="39"/>
    </row>
    <row r="17" spans="1:12" x14ac:dyDescent="0.25">
      <c r="A17" s="41" t="s">
        <v>34</v>
      </c>
      <c r="B17" s="39"/>
      <c r="C17" s="40"/>
      <c r="D17" s="40"/>
      <c r="E17" s="39"/>
    </row>
    <row r="18" spans="1:12" x14ac:dyDescent="0.25">
      <c r="A18" s="161" t="s">
        <v>35</v>
      </c>
      <c r="B18" s="161"/>
      <c r="C18" s="161"/>
      <c r="D18" s="161"/>
      <c r="E18" s="161"/>
    </row>
    <row r="19" spans="1:12" x14ac:dyDescent="0.25">
      <c r="A19" s="42"/>
      <c r="B19" s="42"/>
      <c r="C19" s="42"/>
      <c r="D19" s="42"/>
      <c r="E19" s="42"/>
    </row>
    <row r="20" spans="1:12" ht="15.75" thickBot="1" x14ac:dyDescent="0.3">
      <c r="A20" s="43" t="s">
        <v>36</v>
      </c>
      <c r="B20" s="44"/>
      <c r="C20" s="44"/>
      <c r="D20" s="45" t="s">
        <v>37</v>
      </c>
      <c r="E20" s="45" t="s">
        <v>38</v>
      </c>
    </row>
    <row r="21" spans="1:12" ht="15" customHeight="1" thickBot="1" x14ac:dyDescent="0.3">
      <c r="A21" s="46" t="s">
        <v>39</v>
      </c>
      <c r="B21" s="47"/>
      <c r="C21" s="47"/>
      <c r="D21" s="48" t="s">
        <v>40</v>
      </c>
      <c r="E21" s="49">
        <v>4.5999999999999999E-2</v>
      </c>
      <c r="H21" s="177" t="s">
        <v>70</v>
      </c>
      <c r="I21" s="178"/>
      <c r="J21" s="178"/>
      <c r="K21" s="179"/>
    </row>
    <row r="22" spans="1:12" ht="15.75" x14ac:dyDescent="0.25">
      <c r="A22" s="50" t="s">
        <v>41</v>
      </c>
      <c r="B22" s="51"/>
      <c r="C22" s="51"/>
      <c r="D22" s="52" t="s">
        <v>42</v>
      </c>
      <c r="E22" s="53">
        <v>7.0000000000000001E-3</v>
      </c>
      <c r="H22" s="114" t="s">
        <v>71</v>
      </c>
      <c r="I22" s="115" t="s">
        <v>72</v>
      </c>
      <c r="J22" s="115" t="s">
        <v>73</v>
      </c>
      <c r="K22" s="116" t="s">
        <v>74</v>
      </c>
    </row>
    <row r="23" spans="1:12" ht="15.75" x14ac:dyDescent="0.25">
      <c r="A23" s="50" t="s">
        <v>43</v>
      </c>
      <c r="B23" s="51"/>
      <c r="C23" s="51"/>
      <c r="D23" s="52" t="s">
        <v>44</v>
      </c>
      <c r="E23" s="53">
        <v>8.9999999999999993E-3</v>
      </c>
      <c r="H23" s="107" t="s">
        <v>75</v>
      </c>
      <c r="I23" s="101">
        <v>3.7999999999999999E-2</v>
      </c>
      <c r="J23" s="102">
        <v>4.0099999999999997E-2</v>
      </c>
      <c r="K23" s="108">
        <v>4.6699999999999998E-2</v>
      </c>
    </row>
    <row r="24" spans="1:12" ht="15.75" x14ac:dyDescent="0.25">
      <c r="A24" s="50" t="s">
        <v>45</v>
      </c>
      <c r="B24" s="51"/>
      <c r="C24" s="51"/>
      <c r="D24" s="52" t="s">
        <v>46</v>
      </c>
      <c r="E24" s="53">
        <v>1.0999999999999999E-2</v>
      </c>
      <c r="H24" s="107" t="s">
        <v>76</v>
      </c>
      <c r="I24" s="103">
        <v>3.2000000000000002E-3</v>
      </c>
      <c r="J24" s="104">
        <v>4.0000000000000001E-3</v>
      </c>
      <c r="K24" s="109">
        <v>7.4000000000000003E-3</v>
      </c>
    </row>
    <row r="25" spans="1:12" ht="15.75" x14ac:dyDescent="0.25">
      <c r="A25" s="54" t="s">
        <v>47</v>
      </c>
      <c r="B25" s="55"/>
      <c r="C25" s="55"/>
      <c r="D25" s="52" t="s">
        <v>48</v>
      </c>
      <c r="E25" s="56">
        <v>0.08</v>
      </c>
      <c r="H25" s="107" t="s">
        <v>77</v>
      </c>
      <c r="I25" s="103">
        <v>5.0000000000000001E-3</v>
      </c>
      <c r="J25" s="104">
        <v>5.5999999999999999E-3</v>
      </c>
      <c r="K25" s="109">
        <v>9.7000000000000003E-3</v>
      </c>
    </row>
    <row r="26" spans="1:12" ht="15.75" x14ac:dyDescent="0.25">
      <c r="A26" s="54" t="s">
        <v>49</v>
      </c>
      <c r="B26" s="57" t="s">
        <v>50</v>
      </c>
      <c r="C26" s="58"/>
      <c r="D26" s="59" t="s">
        <v>51</v>
      </c>
      <c r="E26" s="56">
        <v>6.4999999999999997E-3</v>
      </c>
      <c r="H26" s="107" t="s">
        <v>78</v>
      </c>
      <c r="I26" s="103">
        <v>1.0200000000000001E-2</v>
      </c>
      <c r="J26" s="104">
        <v>1.11E-2</v>
      </c>
      <c r="K26" s="109">
        <v>1.21E-2</v>
      </c>
    </row>
    <row r="27" spans="1:12" ht="16.5" thickBot="1" x14ac:dyDescent="0.3">
      <c r="A27" s="60"/>
      <c r="B27" s="57" t="s">
        <v>52</v>
      </c>
      <c r="C27" s="58"/>
      <c r="D27" s="59"/>
      <c r="E27" s="56">
        <v>0.03</v>
      </c>
      <c r="H27" s="107" t="s">
        <v>79</v>
      </c>
      <c r="I27" s="105">
        <v>6.6400000000000001E-2</v>
      </c>
      <c r="J27" s="106">
        <v>7.2999999999999995E-2</v>
      </c>
      <c r="K27" s="110">
        <v>8.6900000000000005E-2</v>
      </c>
    </row>
    <row r="28" spans="1:12" ht="15.75" x14ac:dyDescent="0.25">
      <c r="A28" s="60"/>
      <c r="B28" s="57" t="s">
        <v>53</v>
      </c>
      <c r="C28" s="58"/>
      <c r="D28" s="59"/>
      <c r="E28" s="61">
        <f>IF(A18=" - Fornecimento de Materiais e Equipamentos (Aquisição direta)",0,ROUND(E37*D38,4))</f>
        <v>0.03</v>
      </c>
      <c r="H28" s="168" t="s">
        <v>81</v>
      </c>
      <c r="I28" s="169"/>
      <c r="J28" s="169"/>
      <c r="K28" s="170"/>
      <c r="L28" s="111">
        <v>3.6499999999999998E-2</v>
      </c>
    </row>
    <row r="29" spans="1:12" ht="15.75" x14ac:dyDescent="0.25">
      <c r="A29" s="60"/>
      <c r="B29" s="62" t="s">
        <v>54</v>
      </c>
      <c r="C29" s="64"/>
      <c r="D29" s="59"/>
      <c r="E29" s="65">
        <v>0</v>
      </c>
      <c r="H29" s="171" t="s">
        <v>82</v>
      </c>
      <c r="I29" s="172"/>
      <c r="J29" s="172"/>
      <c r="K29" s="173"/>
      <c r="L29" s="112">
        <v>0.03</v>
      </c>
    </row>
    <row r="30" spans="1:12" ht="16.5" thickBot="1" x14ac:dyDescent="0.3">
      <c r="A30" s="66" t="s">
        <v>55</v>
      </c>
      <c r="B30" s="66"/>
      <c r="C30" s="66"/>
      <c r="D30" s="66"/>
      <c r="E30" s="67">
        <f>IF(A18=" - Fornecimento de Materiais e Equipamentos (Aquisição direta)",0,ROUND((((1+SUM(E$21:E$23))*(1+E$24)*(1+E$25))/(1-SUM(E$26:E$28)))-1,4))</f>
        <v>0.2422</v>
      </c>
      <c r="H30" s="174" t="s">
        <v>80</v>
      </c>
      <c r="I30" s="175"/>
      <c r="J30" s="175"/>
      <c r="K30" s="176"/>
      <c r="L30" s="113">
        <v>4.4999999999999998E-2</v>
      </c>
    </row>
    <row r="31" spans="1:12" x14ac:dyDescent="0.25">
      <c r="A31" s="68" t="s">
        <v>56</v>
      </c>
      <c r="B31" s="69"/>
      <c r="C31" s="69"/>
      <c r="D31" s="69"/>
      <c r="E31" s="70">
        <f>IF(A18=" - Fornecimento de Materiais e Equipamentos (Aquisição direta)",0,ROUND((((1+SUM(E$21:E$23))*(1+E$24)*(1+E$25))/(1-SUM(E$26:E$29)))-1,4))</f>
        <v>0.2422</v>
      </c>
    </row>
    <row r="32" spans="1:12" x14ac:dyDescent="0.25">
      <c r="A32" s="42"/>
      <c r="B32" s="42"/>
      <c r="C32" s="42"/>
      <c r="D32" s="42"/>
      <c r="E32" s="42"/>
    </row>
    <row r="33" spans="1:5" x14ac:dyDescent="0.25">
      <c r="A33" s="42" t="s">
        <v>57</v>
      </c>
      <c r="B33" s="42"/>
      <c r="C33" s="42"/>
      <c r="D33" s="42"/>
      <c r="E33" s="42"/>
    </row>
    <row r="34" spans="1:5" x14ac:dyDescent="0.25">
      <c r="A34" s="42"/>
      <c r="B34" s="42"/>
      <c r="C34" s="42"/>
      <c r="D34" s="42"/>
      <c r="E34" s="42"/>
    </row>
    <row r="35" spans="1:5" x14ac:dyDescent="0.25">
      <c r="A35" s="162" t="str">
        <f>IF(AND(A18=" - Fornecimento de Materiais e Equipamentos (Aquisição direta)",E$31=0),"",IF(OR($AI$10&lt;$AK$10,$AI$10&gt;$AL$10)=TRUE(),$AK$21,""))</f>
        <v/>
      </c>
      <c r="B35" s="162"/>
      <c r="C35" s="162"/>
      <c r="D35" s="162"/>
      <c r="E35" s="162"/>
    </row>
    <row r="36" spans="1:5" x14ac:dyDescent="0.25">
      <c r="A36" s="71"/>
      <c r="B36" s="71"/>
      <c r="C36" s="71"/>
      <c r="D36" s="71"/>
      <c r="E36" s="71"/>
    </row>
    <row r="37" spans="1:5" ht="15.75" customHeight="1" x14ac:dyDescent="0.25">
      <c r="A37" s="163" t="s">
        <v>58</v>
      </c>
      <c r="B37" s="164"/>
      <c r="C37" s="164"/>
      <c r="D37" s="164"/>
      <c r="E37" s="72">
        <v>0.6</v>
      </c>
    </row>
    <row r="38" spans="1:5" x14ac:dyDescent="0.25">
      <c r="A38" s="163" t="s">
        <v>59</v>
      </c>
      <c r="B38" s="164"/>
      <c r="C38" s="164"/>
      <c r="D38" s="72">
        <v>0.05</v>
      </c>
      <c r="E38" s="71"/>
    </row>
    <row r="39" spans="1:5" x14ac:dyDescent="0.25">
      <c r="A39" s="73"/>
      <c r="B39" s="74"/>
      <c r="C39" s="74"/>
      <c r="D39" s="75"/>
      <c r="E39" s="76"/>
    </row>
    <row r="40" spans="1:5" x14ac:dyDescent="0.25">
      <c r="A40" s="165" t="s">
        <v>60</v>
      </c>
      <c r="B40" s="166"/>
      <c r="C40" s="166"/>
      <c r="D40" s="166"/>
      <c r="E40" s="166"/>
    </row>
    <row r="43" spans="1:5" x14ac:dyDescent="0.25">
      <c r="A43" s="77"/>
      <c r="B43" s="78"/>
      <c r="C43" s="79"/>
      <c r="D43" s="79"/>
      <c r="E43" s="79"/>
    </row>
    <row r="44" spans="1:5" x14ac:dyDescent="0.25">
      <c r="A44" s="63" t="s">
        <v>69</v>
      </c>
      <c r="B44" s="63"/>
      <c r="C44" s="55"/>
      <c r="D44" s="42"/>
      <c r="E44" s="42"/>
    </row>
    <row r="45" spans="1:5" x14ac:dyDescent="0.25">
      <c r="A45" s="160" t="s">
        <v>66</v>
      </c>
      <c r="B45" s="160"/>
      <c r="C45" s="160"/>
      <c r="D45" s="80" t="s">
        <v>61</v>
      </c>
      <c r="E45" s="81"/>
    </row>
    <row r="46" spans="1:5" x14ac:dyDescent="0.25">
      <c r="A46" s="160" t="s">
        <v>83</v>
      </c>
      <c r="B46" s="160"/>
      <c r="C46" s="160"/>
      <c r="D46" s="82"/>
      <c r="E46" s="82"/>
    </row>
    <row r="47" spans="1:5" x14ac:dyDescent="0.25">
      <c r="A47" s="82"/>
      <c r="B47" s="83"/>
      <c r="C47" s="84"/>
      <c r="D47" s="82"/>
      <c r="E47" s="82"/>
    </row>
  </sheetData>
  <sheetProtection algorithmName="SHA-512" hashValue="F/S2gslXtpn8a2Ipr5F5Ddo/b0MFuCS7kg7UPnuanKWtUtM3H7FYzB3PnG/SFUBNRjMf4ej2t9Ic+HVzcNLt0A==" saltValue="RSt+Qq6Ihy8pXpJAhXd8+g==" spinCount="100000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4</cp:lastModifiedBy>
  <cp:lastPrinted>2022-01-03T20:08:43Z</cp:lastPrinted>
  <dcterms:created xsi:type="dcterms:W3CDTF">2013-05-17T17:26:46Z</dcterms:created>
  <dcterms:modified xsi:type="dcterms:W3CDTF">2022-01-03T20:09:34Z</dcterms:modified>
</cp:coreProperties>
</file>